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/>
  <mc:AlternateContent xmlns:mc="http://schemas.openxmlformats.org/markup-compatibility/2006">
    <mc:Choice Requires="x15">
      <x15ac:absPath xmlns:x15ac="http://schemas.microsoft.com/office/spreadsheetml/2010/11/ac" url="/Users/justinsmith/Library/CloudStorage/GoogleDrive-jsmith@jrspe.com/My Drive/AEC LEAD/Opportunities/GHC/2025 PM/Training Development/Content Development/Course Materials/Marketing Folder/"/>
    </mc:Choice>
  </mc:AlternateContent>
  <xr:revisionPtr revIDLastSave="0" documentId="11_59876CC32E0307B24943109C77F9430BA6381FCA" xr6:coauthVersionLast="47" xr6:coauthVersionMax="47" xr10:uidLastSave="{00000000-0000-0000-0000-000000000000}"/>
  <bookViews>
    <workbookView xWindow="35940" yWindow="-980" windowWidth="17520" windowHeight="19000" tabRatio="500" activeTab="4" xr2:uid="{00000000-000D-0000-FFFF-FFFF00000000}"/>
  </bookViews>
  <sheets>
    <sheet name="Budget Updated" sheetId="1" r:id="rId1"/>
    <sheet name="PG" sheetId="2" r:id="rId2"/>
    <sheet name="SD" sheetId="3" r:id="rId3"/>
    <sheet name="DD" sheetId="4" r:id="rId4"/>
    <sheet name="CD" sheetId="5" r:id="rId5"/>
    <sheet name="BN" sheetId="6" r:id="rId6"/>
    <sheet name="CA" sheetId="7" r:id="rId7"/>
    <sheet name="Warranty" sheetId="8" r:id="rId8"/>
  </sheets>
  <definedNames>
    <definedName name="_xlnm.Print_Area" localSheetId="5">BN!$A$1:$K$87</definedName>
    <definedName name="_xlnm.Print_Area" localSheetId="0">'Budget Updated'!$A$2:$J$44</definedName>
    <definedName name="_xlnm.Print_Area" localSheetId="6">CA!$A$1:$K$87</definedName>
    <definedName name="_xlnm.Print_Area" localSheetId="4">CD!$A$1:$K$90</definedName>
    <definedName name="_xlnm.Print_Area" localSheetId="3">DD!$A$1:$K$91</definedName>
    <definedName name="_xlnm.Print_Area" localSheetId="1">PG!$A$1:$K$90</definedName>
    <definedName name="_xlnm.Print_Area" localSheetId="2">SD!$A$1:$K$89</definedName>
    <definedName name="_xlnm.Print_Area" localSheetId="7">Warranty!$A$1:$K$87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87" i="8" l="1"/>
  <c r="E84" i="8"/>
  <c r="G84" i="8" s="1"/>
  <c r="B84" i="8"/>
  <c r="E83" i="8"/>
  <c r="G83" i="8" s="1"/>
  <c r="B83" i="8"/>
  <c r="E82" i="8"/>
  <c r="G82" i="8" s="1"/>
  <c r="B82" i="8"/>
  <c r="E81" i="8"/>
  <c r="G81" i="8" s="1"/>
  <c r="B81" i="8"/>
  <c r="C80" i="8"/>
  <c r="G77" i="8"/>
  <c r="B77" i="8"/>
  <c r="A77" i="8"/>
  <c r="G76" i="8"/>
  <c r="B76" i="8"/>
  <c r="A76" i="8"/>
  <c r="C75" i="8"/>
  <c r="G72" i="8"/>
  <c r="B72" i="8"/>
  <c r="A72" i="8"/>
  <c r="G71" i="8"/>
  <c r="B71" i="8"/>
  <c r="A71" i="8"/>
  <c r="G70" i="8"/>
  <c r="B70" i="8"/>
  <c r="A70" i="8"/>
  <c r="G69" i="8"/>
  <c r="B69" i="8"/>
  <c r="A69" i="8"/>
  <c r="G68" i="8"/>
  <c r="B68" i="8"/>
  <c r="A68" i="8"/>
  <c r="G67" i="8"/>
  <c r="B67" i="8"/>
  <c r="A67" i="8"/>
  <c r="G66" i="8"/>
  <c r="B66" i="8"/>
  <c r="A66" i="8"/>
  <c r="G65" i="8"/>
  <c r="B65" i="8"/>
  <c r="A65" i="8"/>
  <c r="G64" i="8"/>
  <c r="B64" i="8"/>
  <c r="A64" i="8"/>
  <c r="G63" i="8"/>
  <c r="B63" i="8"/>
  <c r="A63" i="8"/>
  <c r="G62" i="8"/>
  <c r="B62" i="8"/>
  <c r="A62" i="8"/>
  <c r="G61" i="8"/>
  <c r="B61" i="8"/>
  <c r="A61" i="8"/>
  <c r="G60" i="8"/>
  <c r="B60" i="8"/>
  <c r="A60" i="8"/>
  <c r="G59" i="8"/>
  <c r="B59" i="8"/>
  <c r="A59" i="8"/>
  <c r="G58" i="8"/>
  <c r="B58" i="8"/>
  <c r="A58" i="8"/>
  <c r="G57" i="8"/>
  <c r="B57" i="8"/>
  <c r="A57" i="8"/>
  <c r="G56" i="8"/>
  <c r="B56" i="8"/>
  <c r="A56" i="8"/>
  <c r="G55" i="8"/>
  <c r="B55" i="8"/>
  <c r="A55" i="8"/>
  <c r="G54" i="8"/>
  <c r="B54" i="8"/>
  <c r="A54" i="8"/>
  <c r="G53" i="8"/>
  <c r="B53" i="8"/>
  <c r="A53" i="8"/>
  <c r="C52" i="8"/>
  <c r="G49" i="8"/>
  <c r="B49" i="8"/>
  <c r="A49" i="8"/>
  <c r="G48" i="8"/>
  <c r="B48" i="8"/>
  <c r="A48" i="8"/>
  <c r="G47" i="8"/>
  <c r="B47" i="8"/>
  <c r="A47" i="8"/>
  <c r="G46" i="8"/>
  <c r="B46" i="8"/>
  <c r="A46" i="8"/>
  <c r="G45" i="8"/>
  <c r="B45" i="8"/>
  <c r="A45" i="8"/>
  <c r="G44" i="8"/>
  <c r="B44" i="8"/>
  <c r="A44" i="8"/>
  <c r="G43" i="8"/>
  <c r="B43" i="8"/>
  <c r="A43" i="8"/>
  <c r="G42" i="8"/>
  <c r="B42" i="8"/>
  <c r="A42" i="8"/>
  <c r="G41" i="8"/>
  <c r="B41" i="8"/>
  <c r="A41" i="8"/>
  <c r="G40" i="8"/>
  <c r="B40" i="8"/>
  <c r="A40" i="8"/>
  <c r="G39" i="8"/>
  <c r="B39" i="8"/>
  <c r="A39" i="8"/>
  <c r="G38" i="8"/>
  <c r="B38" i="8"/>
  <c r="A38" i="8"/>
  <c r="G37" i="8"/>
  <c r="B37" i="8"/>
  <c r="A37" i="8"/>
  <c r="G36" i="8"/>
  <c r="B36" i="8"/>
  <c r="A36" i="8"/>
  <c r="G35" i="8"/>
  <c r="B35" i="8"/>
  <c r="A35" i="8"/>
  <c r="G34" i="8"/>
  <c r="B34" i="8"/>
  <c r="A34" i="8"/>
  <c r="G33" i="8"/>
  <c r="B33" i="8"/>
  <c r="A33" i="8"/>
  <c r="G32" i="8"/>
  <c r="B32" i="8"/>
  <c r="A32" i="8"/>
  <c r="G31" i="8"/>
  <c r="B31" i="8"/>
  <c r="A31" i="8"/>
  <c r="G30" i="8"/>
  <c r="B30" i="8"/>
  <c r="A30" i="8"/>
  <c r="C29" i="8"/>
  <c r="G27" i="8"/>
  <c r="G26" i="8"/>
  <c r="B26" i="8"/>
  <c r="A26" i="8"/>
  <c r="G25" i="8"/>
  <c r="A25" i="8"/>
  <c r="G24" i="8"/>
  <c r="A24" i="8"/>
  <c r="G23" i="8"/>
  <c r="A23" i="8"/>
  <c r="G22" i="8"/>
  <c r="A22" i="8"/>
  <c r="G21" i="8"/>
  <c r="A21" i="8"/>
  <c r="G20" i="8"/>
  <c r="A20" i="8"/>
  <c r="G19" i="8"/>
  <c r="A19" i="8"/>
  <c r="G18" i="8"/>
  <c r="A18" i="8"/>
  <c r="G17" i="8"/>
  <c r="A17" i="8"/>
  <c r="G16" i="8"/>
  <c r="A16" i="8"/>
  <c r="G15" i="8"/>
  <c r="A15" i="8"/>
  <c r="G14" i="8"/>
  <c r="A14" i="8"/>
  <c r="G13" i="8"/>
  <c r="A13" i="8"/>
  <c r="G12" i="8"/>
  <c r="A12" i="8"/>
  <c r="G11" i="8"/>
  <c r="A11" i="8"/>
  <c r="G10" i="8"/>
  <c r="A10" i="8"/>
  <c r="G9" i="8"/>
  <c r="A9" i="8"/>
  <c r="G8" i="8"/>
  <c r="A8" i="8"/>
  <c r="G7" i="8"/>
  <c r="A7" i="8"/>
  <c r="C6" i="8"/>
  <c r="J5" i="8"/>
  <c r="I5" i="8"/>
  <c r="B4" i="8"/>
  <c r="A3" i="8"/>
  <c r="A1" i="8"/>
  <c r="D87" i="6"/>
  <c r="E84" i="6"/>
  <c r="G84" i="6" s="1"/>
  <c r="A84" i="6"/>
  <c r="E83" i="6"/>
  <c r="G83" i="6" s="1"/>
  <c r="A83" i="6"/>
  <c r="E82" i="6"/>
  <c r="G82" i="6" s="1"/>
  <c r="A82" i="6"/>
  <c r="E81" i="6"/>
  <c r="G81" i="6" s="1"/>
  <c r="A81" i="6"/>
  <c r="C80" i="6"/>
  <c r="G77" i="6"/>
  <c r="A77" i="6"/>
  <c r="G76" i="6"/>
  <c r="A76" i="6"/>
  <c r="C75" i="6"/>
  <c r="G72" i="6"/>
  <c r="A72" i="6"/>
  <c r="G71" i="6"/>
  <c r="A71" i="6"/>
  <c r="G70" i="6"/>
  <c r="A70" i="6"/>
  <c r="G69" i="6"/>
  <c r="A69" i="6"/>
  <c r="G68" i="6"/>
  <c r="A68" i="6"/>
  <c r="G67" i="6"/>
  <c r="A67" i="6"/>
  <c r="G66" i="6"/>
  <c r="A66" i="6"/>
  <c r="G65" i="6"/>
  <c r="A65" i="6"/>
  <c r="G64" i="6"/>
  <c r="A64" i="6"/>
  <c r="G63" i="6"/>
  <c r="A63" i="6"/>
  <c r="G62" i="6"/>
  <c r="A62" i="6"/>
  <c r="G61" i="6"/>
  <c r="A61" i="6"/>
  <c r="G60" i="6"/>
  <c r="A60" i="6"/>
  <c r="G59" i="6"/>
  <c r="A59" i="6"/>
  <c r="G58" i="6"/>
  <c r="A58" i="6"/>
  <c r="G57" i="6"/>
  <c r="A57" i="6"/>
  <c r="G56" i="6"/>
  <c r="A56" i="6"/>
  <c r="G55" i="6"/>
  <c r="A55" i="6"/>
  <c r="G54" i="6"/>
  <c r="A54" i="6"/>
  <c r="G53" i="6"/>
  <c r="A53" i="6"/>
  <c r="C52" i="6"/>
  <c r="G49" i="6"/>
  <c r="A49" i="6"/>
  <c r="G48" i="6"/>
  <c r="A48" i="6"/>
  <c r="G47" i="6"/>
  <c r="A47" i="6"/>
  <c r="G46" i="6"/>
  <c r="A46" i="6"/>
  <c r="G45" i="6"/>
  <c r="A45" i="6"/>
  <c r="G44" i="6"/>
  <c r="A44" i="6"/>
  <c r="G43" i="6"/>
  <c r="A43" i="6"/>
  <c r="G42" i="6"/>
  <c r="A42" i="6"/>
  <c r="G41" i="6"/>
  <c r="A41" i="6"/>
  <c r="G40" i="6"/>
  <c r="A40" i="6"/>
  <c r="G39" i="6"/>
  <c r="A39" i="6"/>
  <c r="G38" i="6"/>
  <c r="A38" i="6"/>
  <c r="G37" i="6"/>
  <c r="A37" i="6"/>
  <c r="G36" i="6"/>
  <c r="A36" i="6"/>
  <c r="G35" i="6"/>
  <c r="A35" i="6"/>
  <c r="G34" i="6"/>
  <c r="A34" i="6"/>
  <c r="G33" i="6"/>
  <c r="A33" i="6"/>
  <c r="G32" i="6"/>
  <c r="A32" i="6"/>
  <c r="G31" i="6"/>
  <c r="A31" i="6"/>
  <c r="G30" i="6"/>
  <c r="A30" i="6"/>
  <c r="C29" i="6"/>
  <c r="G26" i="6"/>
  <c r="A26" i="6"/>
  <c r="G25" i="6"/>
  <c r="A25" i="6"/>
  <c r="G24" i="6"/>
  <c r="A24" i="6"/>
  <c r="G23" i="6"/>
  <c r="A23" i="6"/>
  <c r="G22" i="6"/>
  <c r="A22" i="6"/>
  <c r="G21" i="6"/>
  <c r="A21" i="6"/>
  <c r="G20" i="6"/>
  <c r="A20" i="6"/>
  <c r="G19" i="6"/>
  <c r="A19" i="6"/>
  <c r="G18" i="6"/>
  <c r="A18" i="6"/>
  <c r="G17" i="6"/>
  <c r="A17" i="6"/>
  <c r="G16" i="6"/>
  <c r="A16" i="6"/>
  <c r="G15" i="6"/>
  <c r="A15" i="6"/>
  <c r="G14" i="6"/>
  <c r="A14" i="6"/>
  <c r="G13" i="6"/>
  <c r="A13" i="6"/>
  <c r="G12" i="6"/>
  <c r="A12" i="6"/>
  <c r="G11" i="6"/>
  <c r="A11" i="6"/>
  <c r="G10" i="6"/>
  <c r="A10" i="6"/>
  <c r="G9" i="6"/>
  <c r="A9" i="6"/>
  <c r="G8" i="6"/>
  <c r="A8" i="6"/>
  <c r="G7" i="6"/>
  <c r="A7" i="6"/>
  <c r="C6" i="6"/>
  <c r="A3" i="6"/>
  <c r="A1" i="6"/>
  <c r="D90" i="5"/>
  <c r="E87" i="5"/>
  <c r="G87" i="5" s="1"/>
  <c r="A87" i="5"/>
  <c r="E86" i="5"/>
  <c r="G86" i="5" s="1"/>
  <c r="A86" i="5"/>
  <c r="E85" i="5"/>
  <c r="G85" i="5" s="1"/>
  <c r="A85" i="5"/>
  <c r="E84" i="5"/>
  <c r="G84" i="5" s="1"/>
  <c r="A84" i="5"/>
  <c r="C83" i="5"/>
  <c r="G80" i="5"/>
  <c r="A80" i="5"/>
  <c r="G79" i="5"/>
  <c r="A79" i="5"/>
  <c r="C78" i="5"/>
  <c r="G75" i="5"/>
  <c r="A75" i="5"/>
  <c r="E74" i="5"/>
  <c r="G74" i="5" s="1"/>
  <c r="A74" i="5"/>
  <c r="G73" i="5"/>
  <c r="A73" i="5"/>
  <c r="G72" i="5"/>
  <c r="A72" i="5"/>
  <c r="G71" i="5"/>
  <c r="A71" i="5"/>
  <c r="G70" i="5"/>
  <c r="A70" i="5"/>
  <c r="G69" i="5"/>
  <c r="A69" i="5"/>
  <c r="G68" i="5"/>
  <c r="A68" i="5"/>
  <c r="G67" i="5"/>
  <c r="A67" i="5"/>
  <c r="G66" i="5"/>
  <c r="A66" i="5"/>
  <c r="G65" i="5"/>
  <c r="A65" i="5"/>
  <c r="G64" i="5"/>
  <c r="A64" i="5"/>
  <c r="G63" i="5"/>
  <c r="A63" i="5"/>
  <c r="G62" i="5"/>
  <c r="A62" i="5"/>
  <c r="G61" i="5"/>
  <c r="A61" i="5"/>
  <c r="G60" i="5"/>
  <c r="A60" i="5"/>
  <c r="G59" i="5"/>
  <c r="A59" i="5"/>
  <c r="G58" i="5"/>
  <c r="A58" i="5"/>
  <c r="G57" i="5"/>
  <c r="A57" i="5"/>
  <c r="G56" i="5"/>
  <c r="A56" i="5"/>
  <c r="G55" i="5"/>
  <c r="A55" i="5"/>
  <c r="C54" i="5"/>
  <c r="G51" i="5"/>
  <c r="A51" i="5"/>
  <c r="E50" i="5"/>
  <c r="G50" i="5" s="1"/>
  <c r="A50" i="5"/>
  <c r="G49" i="5"/>
  <c r="A49" i="5"/>
  <c r="G48" i="5"/>
  <c r="A48" i="5"/>
  <c r="G47" i="5"/>
  <c r="A47" i="5"/>
  <c r="G46" i="5"/>
  <c r="A46" i="5"/>
  <c r="G45" i="5"/>
  <c r="A45" i="5"/>
  <c r="G44" i="5"/>
  <c r="A44" i="5"/>
  <c r="G43" i="5"/>
  <c r="A43" i="5"/>
  <c r="G42" i="5"/>
  <c r="A42" i="5"/>
  <c r="G41" i="5"/>
  <c r="A41" i="5"/>
  <c r="G40" i="5"/>
  <c r="A40" i="5"/>
  <c r="G39" i="5"/>
  <c r="A39" i="5"/>
  <c r="G38" i="5"/>
  <c r="A38" i="5"/>
  <c r="G37" i="5"/>
  <c r="A37" i="5"/>
  <c r="G36" i="5"/>
  <c r="A36" i="5"/>
  <c r="G35" i="5"/>
  <c r="A35" i="5"/>
  <c r="G34" i="5"/>
  <c r="A34" i="5"/>
  <c r="G33" i="5"/>
  <c r="A33" i="5"/>
  <c r="G32" i="5"/>
  <c r="A32" i="5"/>
  <c r="G31" i="5"/>
  <c r="A31" i="5"/>
  <c r="C30" i="5"/>
  <c r="G27" i="5"/>
  <c r="A27" i="5"/>
  <c r="E26" i="5"/>
  <c r="G26" i="5" s="1"/>
  <c r="A26" i="5"/>
  <c r="G25" i="5"/>
  <c r="A25" i="5"/>
  <c r="G24" i="5"/>
  <c r="A24" i="5"/>
  <c r="G23" i="5"/>
  <c r="A23" i="5"/>
  <c r="G22" i="5"/>
  <c r="A22" i="5"/>
  <c r="G21" i="5"/>
  <c r="A21" i="5"/>
  <c r="G20" i="5"/>
  <c r="A20" i="5"/>
  <c r="G19" i="5"/>
  <c r="A19" i="5"/>
  <c r="G18" i="5"/>
  <c r="A18" i="5"/>
  <c r="G17" i="5"/>
  <c r="A17" i="5"/>
  <c r="G16" i="5"/>
  <c r="A16" i="5"/>
  <c r="G15" i="5"/>
  <c r="A15" i="5"/>
  <c r="G14" i="5"/>
  <c r="A14" i="5"/>
  <c r="G13" i="5"/>
  <c r="A13" i="5"/>
  <c r="G12" i="5"/>
  <c r="A12" i="5"/>
  <c r="G11" i="5"/>
  <c r="A11" i="5"/>
  <c r="G10" i="5"/>
  <c r="A10" i="5"/>
  <c r="G9" i="5"/>
  <c r="A9" i="5"/>
  <c r="G8" i="5"/>
  <c r="A8" i="5"/>
  <c r="G7" i="5"/>
  <c r="A7" i="5"/>
  <c r="C6" i="5"/>
  <c r="A3" i="5"/>
  <c r="A1" i="5"/>
  <c r="D90" i="4"/>
  <c r="E87" i="4"/>
  <c r="G87" i="4" s="1"/>
  <c r="A87" i="4"/>
  <c r="E86" i="4"/>
  <c r="G86" i="4" s="1"/>
  <c r="A86" i="4"/>
  <c r="E85" i="4"/>
  <c r="G85" i="4" s="1"/>
  <c r="A85" i="4"/>
  <c r="E84" i="4"/>
  <c r="G84" i="4" s="1"/>
  <c r="A84" i="4"/>
  <c r="C83" i="4"/>
  <c r="G80" i="4"/>
  <c r="A80" i="4"/>
  <c r="G79" i="4"/>
  <c r="A79" i="4"/>
  <c r="C78" i="4"/>
  <c r="G75" i="4"/>
  <c r="A75" i="4"/>
  <c r="E74" i="4"/>
  <c r="G74" i="4" s="1"/>
  <c r="A74" i="4"/>
  <c r="G73" i="4"/>
  <c r="A73" i="4"/>
  <c r="G72" i="4"/>
  <c r="A72" i="4"/>
  <c r="G71" i="4"/>
  <c r="A71" i="4"/>
  <c r="G70" i="4"/>
  <c r="A70" i="4"/>
  <c r="G69" i="4"/>
  <c r="A69" i="4"/>
  <c r="G68" i="4"/>
  <c r="A68" i="4"/>
  <c r="G67" i="4"/>
  <c r="A67" i="4"/>
  <c r="G66" i="4"/>
  <c r="A66" i="4"/>
  <c r="G65" i="4"/>
  <c r="A65" i="4"/>
  <c r="G64" i="4"/>
  <c r="A64" i="4"/>
  <c r="G63" i="4"/>
  <c r="A63" i="4"/>
  <c r="G62" i="4"/>
  <c r="A62" i="4"/>
  <c r="G61" i="4"/>
  <c r="A61" i="4"/>
  <c r="G60" i="4"/>
  <c r="A60" i="4"/>
  <c r="G59" i="4"/>
  <c r="A59" i="4"/>
  <c r="G58" i="4"/>
  <c r="A58" i="4"/>
  <c r="G57" i="4"/>
  <c r="A57" i="4"/>
  <c r="G56" i="4"/>
  <c r="A56" i="4"/>
  <c r="G55" i="4"/>
  <c r="A55" i="4"/>
  <c r="C54" i="4"/>
  <c r="G51" i="4"/>
  <c r="A51" i="4"/>
  <c r="E50" i="4"/>
  <c r="G50" i="4" s="1"/>
  <c r="A50" i="4"/>
  <c r="G49" i="4"/>
  <c r="A49" i="4"/>
  <c r="G48" i="4"/>
  <c r="A48" i="4"/>
  <c r="G47" i="4"/>
  <c r="A47" i="4"/>
  <c r="G46" i="4"/>
  <c r="A46" i="4"/>
  <c r="G45" i="4"/>
  <c r="A45" i="4"/>
  <c r="G44" i="4"/>
  <c r="A44" i="4"/>
  <c r="G43" i="4"/>
  <c r="A43" i="4"/>
  <c r="G42" i="4"/>
  <c r="A42" i="4"/>
  <c r="G41" i="4"/>
  <c r="A41" i="4"/>
  <c r="G40" i="4"/>
  <c r="A40" i="4"/>
  <c r="G39" i="4"/>
  <c r="A39" i="4"/>
  <c r="G38" i="4"/>
  <c r="A38" i="4"/>
  <c r="G37" i="4"/>
  <c r="A37" i="4"/>
  <c r="G36" i="4"/>
  <c r="A36" i="4"/>
  <c r="G35" i="4"/>
  <c r="A35" i="4"/>
  <c r="G34" i="4"/>
  <c r="A34" i="4"/>
  <c r="G33" i="4"/>
  <c r="A33" i="4"/>
  <c r="G32" i="4"/>
  <c r="A32" i="4"/>
  <c r="G31" i="4"/>
  <c r="A31" i="4"/>
  <c r="C30" i="4"/>
  <c r="G27" i="4"/>
  <c r="A27" i="4"/>
  <c r="E26" i="4"/>
  <c r="G26" i="4" s="1"/>
  <c r="A26" i="4"/>
  <c r="G25" i="4"/>
  <c r="A25" i="4"/>
  <c r="G24" i="4"/>
  <c r="A24" i="4"/>
  <c r="G23" i="4"/>
  <c r="A23" i="4"/>
  <c r="G22" i="4"/>
  <c r="A22" i="4"/>
  <c r="G21" i="4"/>
  <c r="A21" i="4"/>
  <c r="G20" i="4"/>
  <c r="A20" i="4"/>
  <c r="G19" i="4"/>
  <c r="A19" i="4"/>
  <c r="G18" i="4"/>
  <c r="A18" i="4"/>
  <c r="G17" i="4"/>
  <c r="A17" i="4"/>
  <c r="G16" i="4"/>
  <c r="A16" i="4"/>
  <c r="G15" i="4"/>
  <c r="A15" i="4"/>
  <c r="G14" i="4"/>
  <c r="A14" i="4"/>
  <c r="G13" i="4"/>
  <c r="A13" i="4"/>
  <c r="G12" i="4"/>
  <c r="A12" i="4"/>
  <c r="G11" i="4"/>
  <c r="A11" i="4"/>
  <c r="G10" i="4"/>
  <c r="A10" i="4"/>
  <c r="G9" i="4"/>
  <c r="A9" i="4"/>
  <c r="G8" i="4"/>
  <c r="A8" i="4"/>
  <c r="G7" i="4"/>
  <c r="A7" i="4"/>
  <c r="C6" i="4"/>
  <c r="A3" i="4"/>
  <c r="A1" i="4"/>
  <c r="D90" i="3"/>
  <c r="E87" i="3"/>
  <c r="G87" i="3" s="1"/>
  <c r="A87" i="3"/>
  <c r="E86" i="3"/>
  <c r="G86" i="3" s="1"/>
  <c r="A86" i="3"/>
  <c r="E85" i="3"/>
  <c r="G85" i="3" s="1"/>
  <c r="A85" i="3"/>
  <c r="E84" i="3"/>
  <c r="G84" i="3" s="1"/>
  <c r="A84" i="3"/>
  <c r="C83" i="3"/>
  <c r="G80" i="3"/>
  <c r="A80" i="3"/>
  <c r="G79" i="3"/>
  <c r="A79" i="3"/>
  <c r="C78" i="3"/>
  <c r="G75" i="3"/>
  <c r="A75" i="3"/>
  <c r="E74" i="3"/>
  <c r="G74" i="3" s="1"/>
  <c r="A74" i="3"/>
  <c r="G73" i="3"/>
  <c r="A73" i="3"/>
  <c r="G72" i="3"/>
  <c r="A72" i="3"/>
  <c r="G71" i="3"/>
  <c r="A71" i="3"/>
  <c r="G70" i="3"/>
  <c r="A70" i="3"/>
  <c r="G69" i="3"/>
  <c r="A69" i="3"/>
  <c r="G68" i="3"/>
  <c r="A68" i="3"/>
  <c r="G67" i="3"/>
  <c r="A67" i="3"/>
  <c r="G66" i="3"/>
  <c r="A66" i="3"/>
  <c r="G65" i="3"/>
  <c r="A65" i="3"/>
  <c r="G64" i="3"/>
  <c r="A64" i="3"/>
  <c r="G63" i="3"/>
  <c r="A63" i="3"/>
  <c r="G62" i="3"/>
  <c r="A62" i="3"/>
  <c r="G61" i="3"/>
  <c r="A61" i="3"/>
  <c r="G60" i="3"/>
  <c r="A60" i="3"/>
  <c r="G59" i="3"/>
  <c r="A59" i="3"/>
  <c r="G58" i="3"/>
  <c r="A58" i="3"/>
  <c r="G57" i="3"/>
  <c r="A57" i="3"/>
  <c r="G56" i="3"/>
  <c r="A56" i="3"/>
  <c r="G55" i="3"/>
  <c r="A55" i="3"/>
  <c r="C54" i="3"/>
  <c r="G51" i="3"/>
  <c r="A51" i="3"/>
  <c r="E50" i="3"/>
  <c r="G50" i="3" s="1"/>
  <c r="A50" i="3"/>
  <c r="G49" i="3"/>
  <c r="A49" i="3"/>
  <c r="G48" i="3"/>
  <c r="A48" i="3"/>
  <c r="G47" i="3"/>
  <c r="A47" i="3"/>
  <c r="G46" i="3"/>
  <c r="A46" i="3"/>
  <c r="G45" i="3"/>
  <c r="A45" i="3"/>
  <c r="G44" i="3"/>
  <c r="A44" i="3"/>
  <c r="G43" i="3"/>
  <c r="A43" i="3"/>
  <c r="G42" i="3"/>
  <c r="A42" i="3"/>
  <c r="G41" i="3"/>
  <c r="A41" i="3"/>
  <c r="G40" i="3"/>
  <c r="A40" i="3"/>
  <c r="G39" i="3"/>
  <c r="A39" i="3"/>
  <c r="G38" i="3"/>
  <c r="A38" i="3"/>
  <c r="G37" i="3"/>
  <c r="A37" i="3"/>
  <c r="G36" i="3"/>
  <c r="A36" i="3"/>
  <c r="G35" i="3"/>
  <c r="A35" i="3"/>
  <c r="G34" i="3"/>
  <c r="A34" i="3"/>
  <c r="G33" i="3"/>
  <c r="A33" i="3"/>
  <c r="G32" i="3"/>
  <c r="A32" i="3"/>
  <c r="G31" i="3"/>
  <c r="A31" i="3"/>
  <c r="C30" i="3"/>
  <c r="G27" i="3"/>
  <c r="A27" i="3"/>
  <c r="E26" i="3"/>
  <c r="G26" i="3" s="1"/>
  <c r="A26" i="3"/>
  <c r="G25" i="3"/>
  <c r="A25" i="3"/>
  <c r="G24" i="3"/>
  <c r="A24" i="3"/>
  <c r="G23" i="3"/>
  <c r="A23" i="3"/>
  <c r="G22" i="3"/>
  <c r="A22" i="3"/>
  <c r="G21" i="3"/>
  <c r="A21" i="3"/>
  <c r="G20" i="3"/>
  <c r="A20" i="3"/>
  <c r="G19" i="3"/>
  <c r="A19" i="3"/>
  <c r="G18" i="3"/>
  <c r="A18" i="3"/>
  <c r="G17" i="3"/>
  <c r="A17" i="3"/>
  <c r="G16" i="3"/>
  <c r="A16" i="3"/>
  <c r="G15" i="3"/>
  <c r="A15" i="3"/>
  <c r="G14" i="3"/>
  <c r="A14" i="3"/>
  <c r="G13" i="3"/>
  <c r="A13" i="3"/>
  <c r="G12" i="3"/>
  <c r="A12" i="3"/>
  <c r="G11" i="3"/>
  <c r="A11" i="3"/>
  <c r="G10" i="3"/>
  <c r="A10" i="3"/>
  <c r="G9" i="3"/>
  <c r="A9" i="3"/>
  <c r="G8" i="3"/>
  <c r="A8" i="3"/>
  <c r="G7" i="3"/>
  <c r="A7" i="3"/>
  <c r="C6" i="3"/>
  <c r="A3" i="3"/>
  <c r="A1" i="3"/>
  <c r="D90" i="2"/>
  <c r="G87" i="2"/>
  <c r="G86" i="2"/>
  <c r="G85" i="2"/>
  <c r="G84" i="2"/>
  <c r="C83" i="2"/>
  <c r="G80" i="2"/>
  <c r="G79" i="2"/>
  <c r="C78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C54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C30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C6" i="2"/>
  <c r="I5" i="2"/>
  <c r="A3" i="2"/>
  <c r="A1" i="2"/>
  <c r="A43" i="1"/>
  <c r="A42" i="1"/>
  <c r="A41" i="1"/>
  <c r="A40" i="1"/>
  <c r="A39" i="1"/>
  <c r="N32" i="1"/>
  <c r="AF19" i="1"/>
  <c r="F19" i="1"/>
  <c r="AE18" i="1"/>
  <c r="AD18" i="1"/>
  <c r="AC18" i="1"/>
  <c r="AB18" i="1"/>
  <c r="AA18" i="1"/>
  <c r="Z18" i="1"/>
  <c r="Y18" i="1"/>
  <c r="X18" i="1"/>
  <c r="W18" i="1"/>
  <c r="V18" i="1"/>
  <c r="U18" i="1"/>
  <c r="T18" i="1"/>
  <c r="S18" i="1"/>
  <c r="R18" i="1"/>
  <c r="AG18" i="1" s="1"/>
  <c r="E18" i="1"/>
  <c r="AE17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AG17" i="1" s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AG16" i="1" s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AG15" i="1" s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AG14" i="1" s="1"/>
  <c r="AE13" i="1"/>
  <c r="AG13" i="1" s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AG12" i="1" s="1"/>
  <c r="AG19" i="1" s="1"/>
  <c r="D12" i="1"/>
  <c r="H6" i="1"/>
  <c r="J4" i="1"/>
  <c r="D87" i="7"/>
  <c r="E84" i="7"/>
  <c r="G84" i="7" s="1"/>
  <c r="A84" i="7"/>
  <c r="E83" i="7"/>
  <c r="G83" i="7" s="1"/>
  <c r="A83" i="7"/>
  <c r="E82" i="7"/>
  <c r="G82" i="7" s="1"/>
  <c r="A82" i="7"/>
  <c r="E81" i="7"/>
  <c r="G81" i="7" s="1"/>
  <c r="A81" i="7"/>
  <c r="C80" i="7"/>
  <c r="G77" i="7"/>
  <c r="A77" i="7"/>
  <c r="G76" i="7"/>
  <c r="A76" i="7"/>
  <c r="C75" i="7"/>
  <c r="G72" i="7"/>
  <c r="A72" i="7"/>
  <c r="G71" i="7"/>
  <c r="A71" i="7"/>
  <c r="G70" i="7"/>
  <c r="A70" i="7"/>
  <c r="G69" i="7"/>
  <c r="A69" i="7"/>
  <c r="G68" i="7"/>
  <c r="A68" i="7"/>
  <c r="G67" i="7"/>
  <c r="A67" i="7"/>
  <c r="G66" i="7"/>
  <c r="A66" i="7"/>
  <c r="G65" i="7"/>
  <c r="A65" i="7"/>
  <c r="G64" i="7"/>
  <c r="A64" i="7"/>
  <c r="G63" i="7"/>
  <c r="A63" i="7"/>
  <c r="G62" i="7"/>
  <c r="A62" i="7"/>
  <c r="G61" i="7"/>
  <c r="A61" i="7"/>
  <c r="G60" i="7"/>
  <c r="A60" i="7"/>
  <c r="G59" i="7"/>
  <c r="A59" i="7"/>
  <c r="G58" i="7"/>
  <c r="A58" i="7"/>
  <c r="G57" i="7"/>
  <c r="A57" i="7"/>
  <c r="G56" i="7"/>
  <c r="A56" i="7"/>
  <c r="G55" i="7"/>
  <c r="A55" i="7"/>
  <c r="G54" i="7"/>
  <c r="A54" i="7"/>
  <c r="G53" i="7"/>
  <c r="A53" i="7"/>
  <c r="C52" i="7"/>
  <c r="G49" i="7"/>
  <c r="A49" i="7"/>
  <c r="G48" i="7"/>
  <c r="A48" i="7"/>
  <c r="G47" i="7"/>
  <c r="A47" i="7"/>
  <c r="G46" i="7"/>
  <c r="A46" i="7"/>
  <c r="G45" i="7"/>
  <c r="A45" i="7"/>
  <c r="G44" i="7"/>
  <c r="A44" i="7"/>
  <c r="G43" i="7"/>
  <c r="A43" i="7"/>
  <c r="G42" i="7"/>
  <c r="A42" i="7"/>
  <c r="G41" i="7"/>
  <c r="A41" i="7"/>
  <c r="G40" i="7"/>
  <c r="A40" i="7"/>
  <c r="G39" i="7"/>
  <c r="A39" i="7"/>
  <c r="G38" i="7"/>
  <c r="A38" i="7"/>
  <c r="G37" i="7"/>
  <c r="A37" i="7"/>
  <c r="G36" i="7"/>
  <c r="A36" i="7"/>
  <c r="G35" i="7"/>
  <c r="A35" i="7"/>
  <c r="G34" i="7"/>
  <c r="A34" i="7"/>
  <c r="G33" i="7"/>
  <c r="A33" i="7"/>
  <c r="G32" i="7"/>
  <c r="A32" i="7"/>
  <c r="G31" i="7"/>
  <c r="A31" i="7"/>
  <c r="G30" i="7"/>
  <c r="A30" i="7"/>
  <c r="C29" i="7"/>
  <c r="G26" i="7"/>
  <c r="A26" i="7"/>
  <c r="G25" i="7"/>
  <c r="A25" i="7"/>
  <c r="G24" i="7"/>
  <c r="A24" i="7"/>
  <c r="G23" i="7"/>
  <c r="A23" i="7"/>
  <c r="G22" i="7"/>
  <c r="A22" i="7"/>
  <c r="G21" i="7"/>
  <c r="A21" i="7"/>
  <c r="G20" i="7"/>
  <c r="A20" i="7"/>
  <c r="G19" i="7"/>
  <c r="A19" i="7"/>
  <c r="G18" i="7"/>
  <c r="A18" i="7"/>
  <c r="G17" i="7"/>
  <c r="A17" i="7"/>
  <c r="G16" i="7"/>
  <c r="A16" i="7"/>
  <c r="G15" i="7"/>
  <c r="A15" i="7"/>
  <c r="G14" i="7"/>
  <c r="A14" i="7"/>
  <c r="G13" i="7"/>
  <c r="A13" i="7"/>
  <c r="G12" i="7"/>
  <c r="A12" i="7"/>
  <c r="G11" i="7"/>
  <c r="A11" i="7"/>
  <c r="G10" i="7"/>
  <c r="A10" i="7"/>
  <c r="G9" i="7"/>
  <c r="A9" i="7"/>
  <c r="G8" i="7"/>
  <c r="A8" i="7"/>
  <c r="G7" i="7"/>
  <c r="A7" i="7"/>
  <c r="C6" i="7"/>
  <c r="A3" i="7"/>
  <c r="A1" i="7"/>
  <c r="G85" i="8" l="1"/>
  <c r="G78" i="8"/>
  <c r="G73" i="8"/>
  <c r="G50" i="8"/>
  <c r="B20" i="8"/>
  <c r="B14" i="8"/>
  <c r="B22" i="8"/>
  <c r="B7" i="8"/>
  <c r="B21" i="8"/>
  <c r="B9" i="8"/>
  <c r="B10" i="8"/>
  <c r="B24" i="8"/>
  <c r="B19" i="8"/>
  <c r="B11" i="8"/>
  <c r="B18" i="8"/>
  <c r="B25" i="8"/>
  <c r="B17" i="8"/>
  <c r="B12" i="8"/>
  <c r="B16" i="8"/>
  <c r="B23" i="8"/>
  <c r="B15" i="8"/>
  <c r="B13" i="8"/>
  <c r="B8" i="8"/>
  <c r="G85" i="6"/>
  <c r="G78" i="6"/>
  <c r="G73" i="6"/>
  <c r="G50" i="6"/>
  <c r="G27" i="6"/>
  <c r="G88" i="5"/>
  <c r="G81" i="5"/>
  <c r="G76" i="5"/>
  <c r="G52" i="5"/>
  <c r="G28" i="5"/>
  <c r="G88" i="4"/>
  <c r="G81" i="4"/>
  <c r="G76" i="4"/>
  <c r="G52" i="4"/>
  <c r="G28" i="4"/>
  <c r="G88" i="3"/>
  <c r="G81" i="3"/>
  <c r="G76" i="3"/>
  <c r="F54" i="3" s="1"/>
  <c r="G52" i="3"/>
  <c r="G28" i="3"/>
  <c r="G88" i="2"/>
  <c r="G81" i="2"/>
  <c r="G76" i="2"/>
  <c r="G52" i="2"/>
  <c r="G28" i="2"/>
  <c r="J5" i="2"/>
  <c r="B4" i="2" s="1"/>
  <c r="C13" i="1"/>
  <c r="M13" i="1"/>
  <c r="M16" i="1"/>
  <c r="M15" i="1"/>
  <c r="M17" i="1"/>
  <c r="M14" i="1"/>
  <c r="M12" i="1"/>
  <c r="J5" i="1"/>
  <c r="J6" i="1" s="1"/>
  <c r="M18" i="1"/>
  <c r="G85" i="7"/>
  <c r="G78" i="7"/>
  <c r="G73" i="7"/>
  <c r="G50" i="7"/>
  <c r="F29" i="7" s="1"/>
  <c r="G27" i="7"/>
  <c r="F80" i="8" l="1"/>
  <c r="G89" i="8"/>
  <c r="F6" i="8"/>
  <c r="G18" i="1"/>
  <c r="F29" i="8"/>
  <c r="G89" i="6"/>
  <c r="F80" i="6"/>
  <c r="G16" i="1"/>
  <c r="F6" i="6"/>
  <c r="G92" i="5"/>
  <c r="F83" i="5"/>
  <c r="G15" i="1"/>
  <c r="F6" i="5"/>
  <c r="G92" i="4"/>
  <c r="F83" i="4"/>
  <c r="F6" i="4"/>
  <c r="G14" i="1"/>
  <c r="F83" i="3"/>
  <c r="G92" i="3"/>
  <c r="F6" i="3"/>
  <c r="G6" i="3" s="1"/>
  <c r="G13" i="1"/>
  <c r="G92" i="2"/>
  <c r="G26" i="1"/>
  <c r="F83" i="2"/>
  <c r="G25" i="1"/>
  <c r="F78" i="2"/>
  <c r="G24" i="1"/>
  <c r="F54" i="2"/>
  <c r="G23" i="1"/>
  <c r="F30" i="2"/>
  <c r="G22" i="1"/>
  <c r="G29" i="1" s="1"/>
  <c r="F6" i="2"/>
  <c r="G12" i="1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5" i="2"/>
  <c r="B26" i="2"/>
  <c r="B27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7" i="2"/>
  <c r="B48" i="2"/>
  <c r="B49" i="2"/>
  <c r="B50" i="2"/>
  <c r="B51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9" i="2"/>
  <c r="B80" i="2"/>
  <c r="B84" i="2"/>
  <c r="B85" i="2"/>
  <c r="B86" i="2"/>
  <c r="B87" i="2"/>
  <c r="D13" i="1"/>
  <c r="I5" i="3"/>
  <c r="N13" i="1"/>
  <c r="O13" i="1"/>
  <c r="N16" i="1"/>
  <c r="O16" i="1"/>
  <c r="N15" i="1"/>
  <c r="O15" i="1"/>
  <c r="N17" i="1"/>
  <c r="O17" i="1"/>
  <c r="N14" i="1"/>
  <c r="O14" i="1"/>
  <c r="N12" i="1"/>
  <c r="O12" i="1"/>
  <c r="M19" i="1"/>
  <c r="H12" i="1"/>
  <c r="H14" i="1"/>
  <c r="H15" i="1"/>
  <c r="H16" i="1"/>
  <c r="H17" i="1"/>
  <c r="H13" i="1"/>
  <c r="H18" i="1"/>
  <c r="N18" i="1"/>
  <c r="O18" i="1"/>
  <c r="G89" i="7"/>
  <c r="F80" i="7"/>
  <c r="G17" i="1"/>
  <c r="F6" i="7"/>
  <c r="F75" i="6"/>
  <c r="F52" i="6"/>
  <c r="F29" i="6"/>
  <c r="F78" i="5"/>
  <c r="F54" i="5"/>
  <c r="F30" i="5"/>
  <c r="F78" i="4"/>
  <c r="F54" i="4"/>
  <c r="F30" i="4"/>
  <c r="F78" i="3"/>
  <c r="G78" i="3" s="1"/>
  <c r="F75" i="7"/>
  <c r="F52" i="8"/>
  <c r="F30" i="3"/>
  <c r="F52" i="7"/>
  <c r="F75" i="8"/>
  <c r="G83" i="3" l="1"/>
  <c r="F90" i="3"/>
  <c r="K12" i="3"/>
  <c r="K7" i="3"/>
  <c r="K8" i="3"/>
  <c r="K9" i="3"/>
  <c r="K10" i="3"/>
  <c r="K11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H6" i="3"/>
  <c r="G19" i="1"/>
  <c r="C14" i="1"/>
  <c r="J5" i="3"/>
  <c r="B4" i="3" s="1"/>
  <c r="N19" i="1"/>
  <c r="O19" i="1"/>
  <c r="I12" i="1"/>
  <c r="G30" i="2"/>
  <c r="G54" i="2"/>
  <c r="G78" i="2"/>
  <c r="G83" i="2"/>
  <c r="H19" i="1"/>
  <c r="J12" i="1" s="1"/>
  <c r="G6" i="2"/>
  <c r="I14" i="1"/>
  <c r="G30" i="4"/>
  <c r="G78" i="4"/>
  <c r="G83" i="4"/>
  <c r="G6" i="4"/>
  <c r="G54" i="4"/>
  <c r="I15" i="1"/>
  <c r="G6" i="5"/>
  <c r="G54" i="5"/>
  <c r="G30" i="5"/>
  <c r="G78" i="5"/>
  <c r="G83" i="5"/>
  <c r="I16" i="1"/>
  <c r="G6" i="6"/>
  <c r="G29" i="6"/>
  <c r="G52" i="6"/>
  <c r="G75" i="6"/>
  <c r="G80" i="6"/>
  <c r="I17" i="1"/>
  <c r="G6" i="7"/>
  <c r="G29" i="7"/>
  <c r="G52" i="7"/>
  <c r="G75" i="7"/>
  <c r="G80" i="7"/>
  <c r="G54" i="3"/>
  <c r="G90" i="3" s="1"/>
  <c r="G91" i="3" s="1"/>
  <c r="I13" i="1"/>
  <c r="G30" i="3"/>
  <c r="I18" i="1"/>
  <c r="G80" i="8"/>
  <c r="G6" i="8"/>
  <c r="G29" i="8"/>
  <c r="G52" i="8"/>
  <c r="G75" i="8"/>
  <c r="H78" i="3"/>
  <c r="K80" i="3"/>
  <c r="K79" i="3"/>
  <c r="K81" i="3" s="1"/>
  <c r="F90" i="2"/>
  <c r="F87" i="7"/>
  <c r="F87" i="8"/>
  <c r="F87" i="6"/>
  <c r="F90" i="5"/>
  <c r="F90" i="4"/>
  <c r="K84" i="3" l="1"/>
  <c r="K85" i="3"/>
  <c r="K86" i="3"/>
  <c r="K87" i="3"/>
  <c r="H83" i="3"/>
  <c r="D14" i="1"/>
  <c r="I5" i="4"/>
  <c r="B7" i="3"/>
  <c r="B8" i="3"/>
  <c r="B9" i="3"/>
  <c r="B10" i="3"/>
  <c r="B11" i="3"/>
  <c r="B12" i="3"/>
  <c r="B55" i="3"/>
  <c r="B56" i="3"/>
  <c r="B57" i="3"/>
  <c r="B58" i="3"/>
  <c r="B59" i="3"/>
  <c r="B60" i="3"/>
  <c r="B61" i="3"/>
  <c r="B62" i="3"/>
  <c r="B63" i="3"/>
  <c r="B64" i="3"/>
  <c r="B65" i="3"/>
  <c r="B66" i="3"/>
  <c r="B67" i="3"/>
  <c r="B68" i="3"/>
  <c r="B69" i="3"/>
  <c r="B70" i="3"/>
  <c r="B14" i="3"/>
  <c r="B15" i="3"/>
  <c r="B32" i="3"/>
  <c r="B33" i="3"/>
  <c r="B34" i="3"/>
  <c r="B35" i="3"/>
  <c r="B39" i="3"/>
  <c r="B44" i="3"/>
  <c r="B46" i="3"/>
  <c r="B48" i="3"/>
  <c r="B49" i="3"/>
  <c r="B50" i="3"/>
  <c r="B73" i="3"/>
  <c r="B75" i="3"/>
  <c r="B79" i="3"/>
  <c r="B80" i="3"/>
  <c r="B85" i="3"/>
  <c r="B87" i="3"/>
  <c r="B13" i="3"/>
  <c r="B16" i="3"/>
  <c r="B17" i="3"/>
  <c r="B18" i="3"/>
  <c r="B19" i="3"/>
  <c r="B20" i="3"/>
  <c r="B21" i="3"/>
  <c r="B24" i="3"/>
  <c r="B26" i="3"/>
  <c r="B27" i="3"/>
  <c r="B36" i="3"/>
  <c r="B37" i="3"/>
  <c r="B42" i="3"/>
  <c r="B43" i="3"/>
  <c r="B45" i="3"/>
  <c r="B71" i="3"/>
  <c r="B74" i="3"/>
  <c r="B84" i="3"/>
  <c r="B22" i="3"/>
  <c r="B23" i="3"/>
  <c r="B25" i="3"/>
  <c r="B31" i="3"/>
  <c r="B38" i="3"/>
  <c r="B40" i="3"/>
  <c r="B41" i="3"/>
  <c r="B47" i="3"/>
  <c r="B51" i="3"/>
  <c r="B72" i="3"/>
  <c r="B86" i="3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H30" i="2"/>
  <c r="F23" i="1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H54" i="2"/>
  <c r="F24" i="1"/>
  <c r="K79" i="2"/>
  <c r="K80" i="2"/>
  <c r="H78" i="2"/>
  <c r="F25" i="1"/>
  <c r="K88" i="2"/>
  <c r="K84" i="2"/>
  <c r="K85" i="2"/>
  <c r="K86" i="2"/>
  <c r="K87" i="2"/>
  <c r="H83" i="2"/>
  <c r="F26" i="1"/>
  <c r="J14" i="1"/>
  <c r="J16" i="1"/>
  <c r="J17" i="1"/>
  <c r="J15" i="1"/>
  <c r="J18" i="1"/>
  <c r="J13" i="1"/>
  <c r="K90" i="2"/>
  <c r="K22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3" i="2"/>
  <c r="K24" i="2"/>
  <c r="K25" i="2"/>
  <c r="K26" i="2"/>
  <c r="K27" i="2"/>
  <c r="H6" i="2"/>
  <c r="G90" i="2"/>
  <c r="G91" i="2" s="1"/>
  <c r="F22" i="1"/>
  <c r="K44" i="4"/>
  <c r="K32" i="4"/>
  <c r="K33" i="4"/>
  <c r="K34" i="4"/>
  <c r="K35" i="4"/>
  <c r="K36" i="4"/>
  <c r="K37" i="4"/>
  <c r="K38" i="4"/>
  <c r="K39" i="4"/>
  <c r="K40" i="4"/>
  <c r="K41" i="4"/>
  <c r="K42" i="4"/>
  <c r="K43" i="4"/>
  <c r="K45" i="4"/>
  <c r="K46" i="4"/>
  <c r="K47" i="4"/>
  <c r="K48" i="4"/>
  <c r="K49" i="4"/>
  <c r="K50" i="4"/>
  <c r="K51" i="4"/>
  <c r="H30" i="4"/>
  <c r="K79" i="4"/>
  <c r="K80" i="4"/>
  <c r="H78" i="4"/>
  <c r="K84" i="4"/>
  <c r="K86" i="4"/>
  <c r="K85" i="4"/>
  <c r="K87" i="4"/>
  <c r="H83" i="4"/>
  <c r="K90" i="4"/>
  <c r="K7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5" i="4"/>
  <c r="K26" i="4"/>
  <c r="K27" i="4"/>
  <c r="H6" i="4"/>
  <c r="K24" i="4"/>
  <c r="G90" i="4"/>
  <c r="G91" i="4" s="1"/>
  <c r="K55" i="4"/>
  <c r="K62" i="4"/>
  <c r="K65" i="4"/>
  <c r="K67" i="4"/>
  <c r="K71" i="4"/>
  <c r="K75" i="4"/>
  <c r="K60" i="4"/>
  <c r="K70" i="4"/>
  <c r="K73" i="4"/>
  <c r="K57" i="4"/>
  <c r="K58" i="4"/>
  <c r="K59" i="4"/>
  <c r="K63" i="4"/>
  <c r="K64" i="4"/>
  <c r="K66" i="4"/>
  <c r="K69" i="4"/>
  <c r="K74" i="4"/>
  <c r="K56" i="4"/>
  <c r="K61" i="4"/>
  <c r="K68" i="4"/>
  <c r="K72" i="4"/>
  <c r="H54" i="4"/>
  <c r="K90" i="5"/>
  <c r="K17" i="5"/>
  <c r="K8" i="5"/>
  <c r="K9" i="5"/>
  <c r="K10" i="5"/>
  <c r="K15" i="5"/>
  <c r="K16" i="5"/>
  <c r="K19" i="5"/>
  <c r="K21" i="5"/>
  <c r="K24" i="5"/>
  <c r="K13" i="5"/>
  <c r="K22" i="5"/>
  <c r="K23" i="5"/>
  <c r="K25" i="5"/>
  <c r="K27" i="5"/>
  <c r="K7" i="5"/>
  <c r="K11" i="5"/>
  <c r="K12" i="5"/>
  <c r="K14" i="5"/>
  <c r="K18" i="5"/>
  <c r="K20" i="5"/>
  <c r="K26" i="5"/>
  <c r="H6" i="5"/>
  <c r="G90" i="5"/>
  <c r="G91" i="5" s="1"/>
  <c r="K74" i="5"/>
  <c r="K64" i="5"/>
  <c r="K73" i="5"/>
  <c r="K56" i="5"/>
  <c r="K59" i="5"/>
  <c r="K65" i="5"/>
  <c r="K71" i="5"/>
  <c r="K55" i="5"/>
  <c r="K57" i="5"/>
  <c r="K58" i="5"/>
  <c r="K60" i="5"/>
  <c r="K61" i="5"/>
  <c r="K62" i="5"/>
  <c r="K63" i="5"/>
  <c r="K67" i="5"/>
  <c r="K68" i="5"/>
  <c r="K69" i="5"/>
  <c r="K72" i="5"/>
  <c r="K66" i="5"/>
  <c r="K70" i="5"/>
  <c r="K75" i="5"/>
  <c r="H54" i="5"/>
  <c r="K31" i="5"/>
  <c r="K40" i="5"/>
  <c r="K44" i="5"/>
  <c r="K45" i="5"/>
  <c r="K50" i="5"/>
  <c r="K48" i="5"/>
  <c r="K33" i="5"/>
  <c r="K34" i="5"/>
  <c r="K35" i="5"/>
  <c r="K37" i="5"/>
  <c r="K38" i="5"/>
  <c r="K39" i="5"/>
  <c r="K47" i="5"/>
  <c r="K51" i="5"/>
  <c r="K32" i="5"/>
  <c r="K36" i="5"/>
  <c r="K41" i="5"/>
  <c r="K42" i="5"/>
  <c r="K43" i="5"/>
  <c r="K46" i="5"/>
  <c r="K49" i="5"/>
  <c r="H30" i="5"/>
  <c r="K79" i="5"/>
  <c r="K81" i="5" s="1"/>
  <c r="K80" i="5"/>
  <c r="H78" i="5"/>
  <c r="K84" i="5"/>
  <c r="K85" i="5"/>
  <c r="K86" i="5"/>
  <c r="K87" i="5"/>
  <c r="H83" i="5"/>
  <c r="H92" i="5" s="1"/>
  <c r="K87" i="6"/>
  <c r="K7" i="6"/>
  <c r="K9" i="6"/>
  <c r="K13" i="6"/>
  <c r="K18" i="6"/>
  <c r="K22" i="6"/>
  <c r="K26" i="6"/>
  <c r="K11" i="6"/>
  <c r="K15" i="6"/>
  <c r="K17" i="6"/>
  <c r="K21" i="6"/>
  <c r="K25" i="6"/>
  <c r="K8" i="6"/>
  <c r="K12" i="6"/>
  <c r="K16" i="6"/>
  <c r="K20" i="6"/>
  <c r="K24" i="6"/>
  <c r="K10" i="6"/>
  <c r="K14" i="6"/>
  <c r="K19" i="6"/>
  <c r="K23" i="6"/>
  <c r="H6" i="6"/>
  <c r="G87" i="6"/>
  <c r="G88" i="6" s="1"/>
  <c r="K49" i="6"/>
  <c r="K30" i="6"/>
  <c r="K31" i="6"/>
  <c r="K33" i="6"/>
  <c r="K48" i="6"/>
  <c r="K34" i="6"/>
  <c r="K36" i="6"/>
  <c r="K37" i="6"/>
  <c r="K39" i="6"/>
  <c r="K41" i="6"/>
  <c r="K42" i="6"/>
  <c r="K46" i="6"/>
  <c r="K32" i="6"/>
  <c r="K35" i="6"/>
  <c r="K38" i="6"/>
  <c r="K40" i="6"/>
  <c r="K43" i="6"/>
  <c r="K44" i="6"/>
  <c r="K47" i="6"/>
  <c r="K45" i="6"/>
  <c r="H29" i="6"/>
  <c r="K53" i="6"/>
  <c r="K56" i="6"/>
  <c r="K59" i="6"/>
  <c r="K65" i="6"/>
  <c r="K67" i="6"/>
  <c r="K69" i="6"/>
  <c r="K72" i="6"/>
  <c r="K54" i="6"/>
  <c r="K55" i="6"/>
  <c r="K57" i="6"/>
  <c r="K60" i="6"/>
  <c r="K63" i="6"/>
  <c r="K64" i="6"/>
  <c r="K70" i="6"/>
  <c r="K58" i="6"/>
  <c r="K61" i="6"/>
  <c r="K62" i="6"/>
  <c r="K66" i="6"/>
  <c r="K68" i="6"/>
  <c r="K71" i="6"/>
  <c r="H52" i="6"/>
  <c r="K76" i="6"/>
  <c r="K77" i="6"/>
  <c r="H75" i="6"/>
  <c r="K81" i="6"/>
  <c r="K82" i="6"/>
  <c r="K83" i="6"/>
  <c r="K84" i="6"/>
  <c r="H80" i="6"/>
  <c r="H89" i="6" s="1"/>
  <c r="K87" i="7"/>
  <c r="K7" i="7"/>
  <c r="K26" i="7"/>
  <c r="K8" i="7"/>
  <c r="K10" i="7"/>
  <c r="K17" i="7"/>
  <c r="K21" i="7"/>
  <c r="K22" i="7"/>
  <c r="K23" i="7"/>
  <c r="K25" i="7"/>
  <c r="K45" i="7"/>
  <c r="K46" i="7"/>
  <c r="K47" i="7"/>
  <c r="K70" i="7"/>
  <c r="K9" i="7"/>
  <c r="K11" i="7"/>
  <c r="K12" i="7"/>
  <c r="K13" i="7"/>
  <c r="K14" i="7"/>
  <c r="K15" i="7"/>
  <c r="K16" i="7"/>
  <c r="K18" i="7"/>
  <c r="K19" i="7"/>
  <c r="K20" i="7"/>
  <c r="K24" i="7"/>
  <c r="H6" i="7"/>
  <c r="G87" i="7"/>
  <c r="G88" i="7" s="1"/>
  <c r="K40" i="7"/>
  <c r="K30" i="7"/>
  <c r="K31" i="7"/>
  <c r="K32" i="7"/>
  <c r="K33" i="7"/>
  <c r="K34" i="7"/>
  <c r="K35" i="7"/>
  <c r="K36" i="7"/>
  <c r="K37" i="7"/>
  <c r="K38" i="7"/>
  <c r="K39" i="7"/>
  <c r="K41" i="7"/>
  <c r="K42" i="7"/>
  <c r="K43" i="7"/>
  <c r="K44" i="7"/>
  <c r="K48" i="7"/>
  <c r="K49" i="7"/>
  <c r="H29" i="7"/>
  <c r="K53" i="7"/>
  <c r="K54" i="7"/>
  <c r="K55" i="7"/>
  <c r="K56" i="7"/>
  <c r="K57" i="7"/>
  <c r="K58" i="7"/>
  <c r="K59" i="7"/>
  <c r="K60" i="7"/>
  <c r="K61" i="7"/>
  <c r="K62" i="7"/>
  <c r="K63" i="7"/>
  <c r="K64" i="7"/>
  <c r="K65" i="7"/>
  <c r="K66" i="7"/>
  <c r="K67" i="7"/>
  <c r="K68" i="7"/>
  <c r="K69" i="7"/>
  <c r="K71" i="7"/>
  <c r="K72" i="7"/>
  <c r="H52" i="7"/>
  <c r="K76" i="7"/>
  <c r="K78" i="7" s="1"/>
  <c r="K77" i="7"/>
  <c r="H75" i="7"/>
  <c r="K81" i="7"/>
  <c r="K85" i="7" s="1"/>
  <c r="K82" i="7"/>
  <c r="K83" i="7"/>
  <c r="K84" i="7"/>
  <c r="H80" i="7"/>
  <c r="H89" i="7" s="1"/>
  <c r="K70" i="3"/>
  <c r="H54" i="3"/>
  <c r="K75" i="3"/>
  <c r="K74" i="3"/>
  <c r="K73" i="3"/>
  <c r="K72" i="3"/>
  <c r="K69" i="3"/>
  <c r="K68" i="3"/>
  <c r="K67" i="3"/>
  <c r="K66" i="3"/>
  <c r="K65" i="3"/>
  <c r="K64" i="3"/>
  <c r="K63" i="3"/>
  <c r="K62" i="3"/>
  <c r="K61" i="3"/>
  <c r="K60" i="3"/>
  <c r="K59" i="3"/>
  <c r="K58" i="3"/>
  <c r="K57" i="3"/>
  <c r="K56" i="3"/>
  <c r="K55" i="3"/>
  <c r="K71" i="3"/>
  <c r="K9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H30" i="3"/>
  <c r="K81" i="8"/>
  <c r="K83" i="8"/>
  <c r="K84" i="8"/>
  <c r="K82" i="8"/>
  <c r="H80" i="8"/>
  <c r="K87" i="8"/>
  <c r="K19" i="8"/>
  <c r="K24" i="8"/>
  <c r="K14" i="8"/>
  <c r="K18" i="8"/>
  <c r="K21" i="8"/>
  <c r="K22" i="8"/>
  <c r="K23" i="8"/>
  <c r="K26" i="8"/>
  <c r="K7" i="8"/>
  <c r="K8" i="8"/>
  <c r="K9" i="8"/>
  <c r="K10" i="8"/>
  <c r="K11" i="8"/>
  <c r="K12" i="8"/>
  <c r="K13" i="8"/>
  <c r="K15" i="8"/>
  <c r="K16" i="8"/>
  <c r="K17" i="8"/>
  <c r="K20" i="8"/>
  <c r="H6" i="8"/>
  <c r="G87" i="8"/>
  <c r="G88" i="8" s="1"/>
  <c r="K25" i="8"/>
  <c r="K30" i="8"/>
  <c r="K36" i="8"/>
  <c r="K38" i="8"/>
  <c r="K42" i="8"/>
  <c r="K43" i="8"/>
  <c r="K47" i="8"/>
  <c r="K31" i="8"/>
  <c r="K39" i="8"/>
  <c r="K40" i="8"/>
  <c r="K45" i="8"/>
  <c r="K48" i="8"/>
  <c r="K32" i="8"/>
  <c r="K33" i="8"/>
  <c r="K34" i="8"/>
  <c r="K35" i="8"/>
  <c r="K37" i="8"/>
  <c r="K41" i="8"/>
  <c r="K44" i="8"/>
  <c r="K46" i="8"/>
  <c r="K49" i="8"/>
  <c r="H29" i="8"/>
  <c r="K53" i="8"/>
  <c r="K55" i="8"/>
  <c r="K57" i="8"/>
  <c r="K68" i="8"/>
  <c r="K58" i="8"/>
  <c r="K59" i="8"/>
  <c r="K61" i="8"/>
  <c r="K69" i="8"/>
  <c r="K71" i="8"/>
  <c r="K54" i="8"/>
  <c r="K56" i="8"/>
  <c r="K60" i="8"/>
  <c r="K62" i="8"/>
  <c r="K63" i="8"/>
  <c r="K64" i="8"/>
  <c r="K65" i="8"/>
  <c r="K66" i="8"/>
  <c r="K67" i="8"/>
  <c r="K70" i="8"/>
  <c r="K72" i="8"/>
  <c r="H52" i="8"/>
  <c r="K76" i="8"/>
  <c r="K77" i="8"/>
  <c r="H75" i="8"/>
  <c r="J19" i="1"/>
  <c r="I19" i="1"/>
  <c r="K19" i="1" s="1"/>
  <c r="K28" i="3"/>
  <c r="C15" i="1" l="1"/>
  <c r="J5" i="4"/>
  <c r="B4" i="4" s="1"/>
  <c r="H23" i="1"/>
  <c r="H24" i="1"/>
  <c r="H25" i="1"/>
  <c r="H26" i="1"/>
  <c r="H22" i="1"/>
  <c r="F29" i="1"/>
  <c r="K52" i="2"/>
  <c r="K76" i="2"/>
  <c r="K81" i="2"/>
  <c r="H92" i="2"/>
  <c r="K28" i="2"/>
  <c r="K52" i="4"/>
  <c r="K81" i="4"/>
  <c r="K88" i="4"/>
  <c r="H92" i="4"/>
  <c r="K28" i="4"/>
  <c r="K52" i="5"/>
  <c r="K88" i="5"/>
  <c r="K78" i="6"/>
  <c r="K85" i="6"/>
  <c r="K27" i="7"/>
  <c r="K50" i="7"/>
  <c r="K76" i="4"/>
  <c r="K28" i="5"/>
  <c r="K76" i="5"/>
  <c r="K27" i="6"/>
  <c r="K73" i="6"/>
  <c r="K73" i="7"/>
  <c r="K76" i="3"/>
  <c r="K52" i="3"/>
  <c r="K85" i="8"/>
  <c r="H89" i="8"/>
  <c r="K27" i="8"/>
  <c r="K50" i="8"/>
  <c r="K73" i="8"/>
  <c r="K78" i="8"/>
  <c r="K88" i="3"/>
  <c r="H92" i="3"/>
  <c r="K50" i="6"/>
  <c r="D15" i="1" l="1"/>
  <c r="I5" i="5"/>
  <c r="B8" i="4"/>
  <c r="B13" i="4"/>
  <c r="B16" i="4"/>
  <c r="B18" i="4"/>
  <c r="B22" i="4"/>
  <c r="B24" i="4"/>
  <c r="B26" i="4"/>
  <c r="B27" i="4"/>
  <c r="B44" i="4"/>
  <c r="B45" i="4"/>
  <c r="B46" i="4"/>
  <c r="B47" i="4"/>
  <c r="B48" i="4"/>
  <c r="B49" i="4"/>
  <c r="B50" i="4"/>
  <c r="B51" i="4"/>
  <c r="B55" i="4"/>
  <c r="B56" i="4"/>
  <c r="B57" i="4"/>
  <c r="B58" i="4"/>
  <c r="B59" i="4"/>
  <c r="B60" i="4"/>
  <c r="B61" i="4"/>
  <c r="B62" i="4"/>
  <c r="B63" i="4"/>
  <c r="B64" i="4"/>
  <c r="B9" i="4"/>
  <c r="B10" i="4"/>
  <c r="B19" i="4"/>
  <c r="B20" i="4"/>
  <c r="B21" i="4"/>
  <c r="B23" i="4"/>
  <c r="B25" i="4"/>
  <c r="B7" i="4"/>
  <c r="B11" i="4"/>
  <c r="B12" i="4"/>
  <c r="B14" i="4"/>
  <c r="B15" i="4"/>
  <c r="B17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65" i="4"/>
  <c r="B66" i="4"/>
  <c r="B67" i="4"/>
  <c r="B68" i="4"/>
  <c r="B69" i="4"/>
  <c r="B70" i="4"/>
  <c r="B71" i="4"/>
  <c r="B72" i="4"/>
  <c r="B73" i="4"/>
  <c r="B74" i="4"/>
  <c r="B75" i="4"/>
  <c r="B79" i="4"/>
  <c r="B80" i="4"/>
  <c r="B84" i="4"/>
  <c r="B85" i="4"/>
  <c r="B86" i="4"/>
  <c r="B87" i="4"/>
  <c r="H29" i="1"/>
  <c r="J22" i="1" s="1"/>
  <c r="I25" i="1"/>
  <c r="I26" i="1"/>
  <c r="I22" i="1"/>
  <c r="I23" i="1"/>
  <c r="I24" i="1"/>
  <c r="C16" i="1" l="1"/>
  <c r="J5" i="5"/>
  <c r="B4" i="5" s="1"/>
  <c r="J26" i="1"/>
  <c r="J25" i="1"/>
  <c r="J24" i="1"/>
  <c r="J23" i="1"/>
  <c r="I29" i="1"/>
  <c r="D16" i="1" l="1"/>
  <c r="I5" i="6"/>
  <c r="B7" i="5"/>
  <c r="B8" i="5"/>
  <c r="B9" i="5"/>
  <c r="B10" i="5"/>
  <c r="B11" i="5"/>
  <c r="B12" i="5"/>
  <c r="B13" i="5"/>
  <c r="B14" i="5"/>
  <c r="B15" i="5"/>
  <c r="B16" i="5"/>
  <c r="B17" i="5"/>
  <c r="B55" i="5"/>
  <c r="B56" i="5"/>
  <c r="B57" i="5"/>
  <c r="B58" i="5"/>
  <c r="B59" i="5"/>
  <c r="B60" i="5"/>
  <c r="B61" i="5"/>
  <c r="B62" i="5"/>
  <c r="B63" i="5"/>
  <c r="B64" i="5"/>
  <c r="B65" i="5"/>
  <c r="B66" i="5"/>
  <c r="B67" i="5"/>
  <c r="B68" i="5"/>
  <c r="B69" i="5"/>
  <c r="B70" i="5"/>
  <c r="B71" i="5"/>
  <c r="B72" i="5"/>
  <c r="B73" i="5"/>
  <c r="B74" i="5"/>
  <c r="B31" i="5"/>
  <c r="B32" i="5"/>
  <c r="B33" i="5"/>
  <c r="B34" i="5"/>
  <c r="B35" i="5"/>
  <c r="B36" i="5"/>
  <c r="B37" i="5"/>
  <c r="B38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75" i="5"/>
  <c r="B79" i="5"/>
  <c r="B80" i="5"/>
  <c r="B84" i="5"/>
  <c r="B85" i="5"/>
  <c r="B86" i="5"/>
  <c r="B87" i="5"/>
  <c r="B18" i="5"/>
  <c r="B19" i="5"/>
  <c r="B20" i="5"/>
  <c r="B21" i="5"/>
  <c r="B22" i="5"/>
  <c r="B23" i="5"/>
  <c r="B24" i="5"/>
  <c r="B25" i="5"/>
  <c r="B26" i="5"/>
  <c r="B27" i="5"/>
  <c r="J29" i="1"/>
  <c r="C17" i="1" l="1"/>
  <c r="J5" i="6"/>
  <c r="B4" i="6" s="1"/>
  <c r="D17" i="1" l="1"/>
  <c r="J5" i="7" s="1"/>
  <c r="I5" i="7"/>
  <c r="B7" i="6"/>
  <c r="B8" i="6"/>
  <c r="B9" i="6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B46" i="6"/>
  <c r="B47" i="6"/>
  <c r="B48" i="6"/>
  <c r="B49" i="6"/>
  <c r="B53" i="6"/>
  <c r="B54" i="6"/>
  <c r="B55" i="6"/>
  <c r="B56" i="6"/>
  <c r="B57" i="6"/>
  <c r="B58" i="6"/>
  <c r="B59" i="6"/>
  <c r="B60" i="6"/>
  <c r="B61" i="6"/>
  <c r="B62" i="6"/>
  <c r="B63" i="6"/>
  <c r="B64" i="6"/>
  <c r="B65" i="6"/>
  <c r="B66" i="6"/>
  <c r="B67" i="6"/>
  <c r="B68" i="6"/>
  <c r="B69" i="6"/>
  <c r="B70" i="6"/>
  <c r="B71" i="6"/>
  <c r="B72" i="6"/>
  <c r="B76" i="6"/>
  <c r="B77" i="6"/>
  <c r="B81" i="6"/>
  <c r="B82" i="6"/>
  <c r="B83" i="6"/>
  <c r="B84" i="6"/>
  <c r="B4" i="7" l="1"/>
  <c r="B39" i="7" l="1"/>
  <c r="B38" i="7"/>
  <c r="B37" i="7"/>
  <c r="B36" i="7"/>
  <c r="B35" i="7"/>
  <c r="B34" i="7"/>
  <c r="B33" i="7"/>
  <c r="B32" i="7"/>
  <c r="B31" i="7"/>
  <c r="B30" i="7"/>
  <c r="B9" i="7"/>
  <c r="B7" i="7"/>
  <c r="B84" i="7"/>
  <c r="B83" i="7"/>
  <c r="B82" i="7"/>
  <c r="B81" i="7"/>
  <c r="B77" i="7"/>
  <c r="B76" i="7"/>
  <c r="B72" i="7"/>
  <c r="B71" i="7"/>
  <c r="B70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54" i="7"/>
  <c r="B53" i="7"/>
  <c r="B49" i="7"/>
  <c r="B48" i="7"/>
  <c r="B47" i="7"/>
  <c r="B46" i="7"/>
  <c r="B45" i="7"/>
  <c r="B44" i="7"/>
  <c r="B43" i="7"/>
  <c r="B42" i="7"/>
  <c r="B41" i="7"/>
  <c r="B40" i="7"/>
  <c r="B26" i="7"/>
  <c r="B25" i="7"/>
  <c r="B24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8" i="7"/>
</calcChain>
</file>

<file path=xl/sharedStrings.xml><?xml version="1.0" encoding="utf-8"?>
<sst xmlns="http://schemas.openxmlformats.org/spreadsheetml/2006/main" count="637" uniqueCount="122">
  <si>
    <t>Budget</t>
  </si>
  <si>
    <t>Oakhaven Public Safety Campus  -  GRC-26-0142</t>
  </si>
  <si>
    <t>Updated:</t>
  </si>
  <si>
    <t>CK</t>
  </si>
  <si>
    <t>Fee based on a Construction Cost of:</t>
  </si>
  <si>
    <t>Or if lump sum, input the fee</t>
  </si>
  <si>
    <t>Projected Engineering Fees</t>
  </si>
  <si>
    <t xml:space="preserve">If fees are known, they go here and can be totaled below in the consultant area </t>
  </si>
  <si>
    <t>Architectural / Interior Design Fees</t>
  </si>
  <si>
    <t>Fee Less % Profit</t>
  </si>
  <si>
    <t>PROJECT SUMMARY (NOTE:FEES AND COST SHOWN DO NOT INCLUDE ENGINEERING)</t>
  </si>
  <si>
    <t>FEE BREAKDOWN</t>
  </si>
  <si>
    <t>CONSULTANT FEES</t>
  </si>
  <si>
    <t>Beam &amp; Assoc.</t>
  </si>
  <si>
    <t>Fielding Eng.</t>
  </si>
  <si>
    <t>By Owner (excl.)</t>
  </si>
  <si>
    <t>firm name</t>
  </si>
  <si>
    <t>Sentinel Tech.</t>
  </si>
  <si>
    <t>Harmonic Acou.</t>
  </si>
  <si>
    <t>Expenses</t>
  </si>
  <si>
    <t>phase start</t>
  </si>
  <si>
    <t>phase finish</t>
  </si>
  <si>
    <t># of days</t>
  </si>
  <si>
    <t>COST</t>
  </si>
  <si>
    <t>FEE</t>
  </si>
  <si>
    <t>PROFIT</t>
  </si>
  <si>
    <t>GRACE FEE %</t>
  </si>
  <si>
    <t>Total Fee</t>
  </si>
  <si>
    <t>Consultants</t>
  </si>
  <si>
    <t>GRACE</t>
  </si>
  <si>
    <t xml:space="preserve">Structural </t>
  </si>
  <si>
    <t>Mech/Plumb</t>
  </si>
  <si>
    <t>Elec</t>
  </si>
  <si>
    <t>Civil</t>
  </si>
  <si>
    <t>Landscape</t>
  </si>
  <si>
    <t>Tech/Security</t>
  </si>
  <si>
    <t>Acoustical</t>
  </si>
  <si>
    <t>Discipline</t>
  </si>
  <si>
    <t>(Printing/Mileage/etc.)</t>
  </si>
  <si>
    <t>Total</t>
  </si>
  <si>
    <t>Programming</t>
  </si>
  <si>
    <t>Schematic Design</t>
  </si>
  <si>
    <t>Design Development</t>
  </si>
  <si>
    <t>Construction Documents</t>
  </si>
  <si>
    <t>Bidding &amp; Negotiations</t>
  </si>
  <si>
    <t>Construction Administration</t>
  </si>
  <si>
    <t>Warranty</t>
  </si>
  <si>
    <t>Profit of Grace fee</t>
  </si>
  <si>
    <t>Input actual fees negotiated in the yellow cell for each consultant</t>
  </si>
  <si>
    <t>Department</t>
  </si>
  <si>
    <t>Fee</t>
  </si>
  <si>
    <t>Cost</t>
  </si>
  <si>
    <t>Profit</t>
  </si>
  <si>
    <t xml:space="preserve"> Fee %</t>
  </si>
  <si>
    <t>Profit %</t>
  </si>
  <si>
    <t>Architecture / Interiors</t>
  </si>
  <si>
    <t>Add Services</t>
  </si>
  <si>
    <t>Amount</t>
  </si>
  <si>
    <t>Detail</t>
  </si>
  <si>
    <t>Dept Name 2</t>
  </si>
  <si>
    <t>Add Svcs #01</t>
  </si>
  <si>
    <t>Dept Name 3</t>
  </si>
  <si>
    <t>Add Svcs #02</t>
  </si>
  <si>
    <t>Mechanical (consultant)</t>
  </si>
  <si>
    <t>Add Svcs #03</t>
  </si>
  <si>
    <t>Misc</t>
  </si>
  <si>
    <t>Add Svcs #04</t>
  </si>
  <si>
    <t>Add Svcs #05</t>
  </si>
  <si>
    <t>Schedule basis</t>
  </si>
  <si>
    <t>PRINCIPAL IN CHARGE:</t>
  </si>
  <si>
    <t>Marcus Webb</t>
  </si>
  <si>
    <t>INTERIORS:</t>
  </si>
  <si>
    <t>Miranda G., Grant H.</t>
  </si>
  <si>
    <t>ARCHITECTURE:</t>
  </si>
  <si>
    <t>Dana Reyes, Roger S., Sebastian Z., Amy T.</t>
  </si>
  <si>
    <t>QA/QC Process Information:</t>
  </si>
  <si>
    <t>QA/QC - Milo</t>
  </si>
  <si>
    <t>Approval</t>
  </si>
  <si>
    <t>Office Manager</t>
  </si>
  <si>
    <t>NAME</t>
  </si>
  <si>
    <t>Phase Duration in Weeks</t>
  </si>
  <si>
    <t>Department %</t>
  </si>
  <si>
    <t>PHASE FEE</t>
  </si>
  <si>
    <t>FEE LESS  PROFIT</t>
  </si>
  <si>
    <t>START DATE</t>
  </si>
  <si>
    <t>COMPLETION DATE</t>
  </si>
  <si>
    <t>PERSONNEL % OF FEE PER DEPT</t>
  </si>
  <si>
    <t>hr/wk</t>
  </si>
  <si>
    <t>Hours</t>
  </si>
  <si>
    <t>Principal 1</t>
  </si>
  <si>
    <t>Marcus W.</t>
  </si>
  <si>
    <t>Principal 2</t>
  </si>
  <si>
    <t>Principal 3</t>
  </si>
  <si>
    <t>Dana R</t>
  </si>
  <si>
    <t>Senior Project Manager</t>
  </si>
  <si>
    <t>Roger S</t>
  </si>
  <si>
    <t>Senior Architect</t>
  </si>
  <si>
    <t>Project Manager</t>
  </si>
  <si>
    <t>Sebastian Z</t>
  </si>
  <si>
    <t>Architect</t>
  </si>
  <si>
    <t>Senior Design Professional (Architecture)</t>
  </si>
  <si>
    <t>Amy T</t>
  </si>
  <si>
    <t>Design Professional (Architecture)</t>
  </si>
  <si>
    <t>Design Intern (Architecture)</t>
  </si>
  <si>
    <t>Senior Interior Designer Project Manager</t>
  </si>
  <si>
    <t>Miranda G.</t>
  </si>
  <si>
    <t xml:space="preserve">Senior Interior Designer  </t>
  </si>
  <si>
    <t>Interior Project Manager</t>
  </si>
  <si>
    <t>Interior Designer</t>
  </si>
  <si>
    <t>Grant H</t>
  </si>
  <si>
    <t>Design Professional (Interiors)</t>
  </si>
  <si>
    <t>Design Intern (Interiors)</t>
  </si>
  <si>
    <t>BIM Manager</t>
  </si>
  <si>
    <t>Director of VDC</t>
  </si>
  <si>
    <t>William S</t>
  </si>
  <si>
    <t>QC Peer Reviewer</t>
  </si>
  <si>
    <t>Update Cost cell based on Reviewer's Staff Type</t>
  </si>
  <si>
    <t>Administrative</t>
  </si>
  <si>
    <t>Mechanical Engineer</t>
  </si>
  <si>
    <t>Design Professional (Engineering)</t>
  </si>
  <si>
    <t>TOTALS</t>
  </si>
  <si>
    <t>FEE LESS 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</si>
</sst>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_(\$* #,##0.00_);_(\$* \(#,##0.00\);_(\$* \-??_);_(@_)"/>
    <numFmt numFmtId="166" formatCode="m/d/yyyy"/>
    <numFmt numFmtId="167" formatCode="\$#,##0"/>
    <numFmt numFmtId="168" formatCode="_(\$* #,##0_);_(\$* \(#,##0\);_(\$* \-_);_(@_)"/>
    <numFmt numFmtId="169" formatCode="0.0000%"/>
    <numFmt numFmtId="170" formatCode="0.0%"/>
  </numFmts>
  <fonts count="27" x14ac:knownFonts="1">
    <font>
      <sz val="11"/>
      <color theme="1"/>
      <name val="Calibri"/>
      <family val="2"/>
      <charset val="1"/>
    </font>
    <font>
      <sz val="10"/>
      <name val="Arial"/>
      <family val="2"/>
      <charset val="1"/>
    </font>
    <font>
      <sz val="11"/>
      <color theme="1"/>
      <name val="Open Sans"/>
      <family val="2"/>
      <charset val="1"/>
    </font>
    <font>
      <b/>
      <sz val="16"/>
      <color theme="1"/>
      <name val="Open Sans"/>
      <family val="2"/>
      <charset val="1"/>
    </font>
    <font>
      <b/>
      <sz val="11"/>
      <color theme="1"/>
      <name val="Open Sans"/>
      <family val="2"/>
      <charset val="1"/>
    </font>
    <font>
      <b/>
      <sz val="11"/>
      <name val="Open Sans"/>
      <family val="2"/>
      <charset val="1"/>
    </font>
    <font>
      <i/>
      <sz val="11"/>
      <color theme="1"/>
      <name val="Open Sans"/>
      <family val="2"/>
      <charset val="1"/>
    </font>
    <font>
      <sz val="11"/>
      <color rgb="FFFF0000"/>
      <name val="Open Sans"/>
      <family val="2"/>
      <charset val="1"/>
    </font>
    <font>
      <b/>
      <u/>
      <sz val="11"/>
      <color theme="1"/>
      <name val="Open Sans"/>
      <family val="2"/>
      <charset val="1"/>
    </font>
    <font>
      <u/>
      <sz val="9"/>
      <color theme="1"/>
      <name val="Open Sans"/>
      <family val="2"/>
      <charset val="1"/>
    </font>
    <font>
      <sz val="9"/>
      <name val="Open Sans"/>
      <family val="2"/>
      <charset val="1"/>
    </font>
    <font>
      <b/>
      <sz val="9"/>
      <color theme="1"/>
      <name val="Open Sans"/>
      <family val="2"/>
      <charset val="1"/>
    </font>
    <font>
      <sz val="11"/>
      <name val="Open Sans"/>
      <family val="2"/>
      <charset val="1"/>
    </font>
    <font>
      <sz val="11"/>
      <color theme="9" tint="-0.249977111117893"/>
      <name val="Open Sans"/>
      <family val="2"/>
      <charset val="1"/>
    </font>
    <font>
      <b/>
      <sz val="11"/>
      <color rgb="FF0C6F9E"/>
      <name val="Arial"/>
      <family val="2"/>
      <charset val="1"/>
    </font>
    <font>
      <sz val="14"/>
      <color rgb="FFFF0000"/>
      <name val="Open Sans"/>
      <family val="2"/>
      <charset val="1"/>
    </font>
    <font>
      <u/>
      <sz val="14"/>
      <color rgb="FF00B0F0"/>
      <name val="Calibri"/>
      <family val="2"/>
      <charset val="1"/>
    </font>
    <font>
      <b/>
      <sz val="10"/>
      <name val="Open Sans"/>
      <family val="2"/>
      <charset val="1"/>
    </font>
    <font>
      <sz val="10"/>
      <name val="Open Sans"/>
      <family val="2"/>
      <charset val="1"/>
    </font>
    <font>
      <sz val="10"/>
      <color rgb="FFFF0000"/>
      <name val="Open Sans"/>
      <family val="2"/>
      <charset val="1"/>
    </font>
    <font>
      <sz val="11"/>
      <color theme="1"/>
      <name val="Arial"/>
      <family val="2"/>
      <charset val="1"/>
    </font>
    <font>
      <b/>
      <sz val="11"/>
      <name val="Arial"/>
      <family val="2"/>
      <charset val="1"/>
    </font>
    <font>
      <b/>
      <sz val="11"/>
      <color theme="1"/>
      <name val="Arial"/>
      <family val="2"/>
      <charset val="1"/>
    </font>
    <font>
      <b/>
      <sz val="11"/>
      <color rgb="FFFF0000"/>
      <name val="Arial"/>
      <family val="2"/>
      <charset val="1"/>
    </font>
    <font>
      <sz val="11"/>
      <color rgb="FFFF0000"/>
      <name val="Arial"/>
      <family val="2"/>
      <charset val="1"/>
    </font>
    <font>
      <u/>
      <sz val="11"/>
      <color theme="1"/>
      <name val="Arial"/>
      <family val="2"/>
      <charset val="1"/>
    </font>
    <font>
      <sz val="11"/>
      <name val="Arial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4" tint="0.59978026673177287"/>
        <bgColor rgb="FFC5E0B4"/>
      </patternFill>
    </fill>
    <fill>
      <patternFill patternType="solid">
        <fgColor theme="9" tint="0.59978026673177287"/>
        <bgColor rgb="FFBDD7EE"/>
      </patternFill>
    </fill>
    <fill>
      <patternFill patternType="solid">
        <fgColor theme="5" tint="0.59978026673177287"/>
        <bgColor rgb="FFE7E6E6"/>
      </patternFill>
    </fill>
    <fill>
      <patternFill patternType="solid">
        <fgColor theme="0" tint="-0.249977111117893"/>
        <bgColor rgb="FFBDD7EE"/>
      </patternFill>
    </fill>
    <fill>
      <patternFill patternType="solid">
        <fgColor theme="9" tint="0.79979857783745845"/>
        <bgColor rgb="FFE7E6E6"/>
      </patternFill>
    </fill>
    <fill>
      <patternFill patternType="solid">
        <fgColor theme="2"/>
        <bgColor rgb="FFE2F0D9"/>
      </patternFill>
    </fill>
  </fills>
  <borders count="3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164" fontId="1" fillId="0" borderId="0">
      <alignment wrapText="1"/>
    </xf>
    <xf numFmtId="165" fontId="1" fillId="0" borderId="0">
      <alignment wrapText="1"/>
    </xf>
    <xf numFmtId="0" fontId="1" fillId="0" borderId="0">
      <alignment wrapText="1"/>
    </xf>
    <xf numFmtId="9" fontId="1" fillId="0" borderId="0">
      <alignment wrapText="1"/>
    </xf>
  </cellStyleXfs>
  <cellXfs count="179">
    <xf numFmtId="0" fontId="0" fillId="0" borderId="0" xfId="0"/>
    <xf numFmtId="0" fontId="4" fillId="3" borderId="21" xfId="0" applyFont="1" applyFill="1" applyBorder="1" applyAlignment="1">
      <alignment horizontal="center"/>
    </xf>
    <xf numFmtId="0" fontId="7" fillId="2" borderId="23" xfId="0" applyFont="1" applyFill="1" applyBorder="1" applyAlignment="1" applyProtection="1">
      <alignment horizontal="left"/>
      <protection locked="0"/>
    </xf>
    <xf numFmtId="0" fontId="7" fillId="2" borderId="13" xfId="0" applyFont="1" applyFill="1" applyBorder="1" applyAlignment="1" applyProtection="1">
      <alignment horizontal="left"/>
      <protection locked="0"/>
    </xf>
    <xf numFmtId="0" fontId="14" fillId="3" borderId="21" xfId="0" applyFont="1" applyFill="1" applyBorder="1" applyAlignment="1">
      <alignment horizontal="center"/>
    </xf>
    <xf numFmtId="0" fontId="4" fillId="0" borderId="18" xfId="0" applyFont="1" applyBorder="1" applyAlignment="1">
      <alignment horizontal="right"/>
    </xf>
    <xf numFmtId="0" fontId="4" fillId="3" borderId="9" xfId="0" applyFont="1" applyFill="1" applyBorder="1" applyAlignment="1">
      <alignment horizontal="center"/>
    </xf>
    <xf numFmtId="0" fontId="4" fillId="0" borderId="14" xfId="0" applyFont="1" applyBorder="1" applyAlignment="1">
      <alignment horizontal="right"/>
    </xf>
    <xf numFmtId="167" fontId="4" fillId="5" borderId="0" xfId="0" applyNumberFormat="1" applyFont="1" applyFill="1" applyAlignment="1">
      <alignment horizontal="right" vertical="center" textRotation="90"/>
    </xf>
    <xf numFmtId="0" fontId="4" fillId="4" borderId="11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7" fillId="0" borderId="4" xfId="0" applyFont="1" applyBorder="1" applyAlignment="1">
      <alignment horizontal="left" vertical="center"/>
    </xf>
    <xf numFmtId="0" fontId="22" fillId="6" borderId="6" xfId="0" applyFont="1" applyFill="1" applyBorder="1" applyAlignment="1">
      <alignment horizontal="center"/>
    </xf>
    <xf numFmtId="0" fontId="2" fillId="0" borderId="0" xfId="0" applyFont="1"/>
    <xf numFmtId="165" fontId="2" fillId="0" borderId="0" xfId="0" applyNumberFormat="1" applyFont="1"/>
    <xf numFmtId="9" fontId="2" fillId="0" borderId="0" xfId="0" applyNumberFormat="1" applyFont="1"/>
    <xf numFmtId="0" fontId="3" fillId="0" borderId="0" xfId="0" applyFont="1"/>
    <xf numFmtId="0" fontId="3" fillId="0" borderId="0" xfId="0" applyFont="1" applyProtection="1">
      <protection locked="0"/>
    </xf>
    <xf numFmtId="165" fontId="4" fillId="0" borderId="0" xfId="0" applyNumberFormat="1" applyFont="1"/>
    <xf numFmtId="166" fontId="5" fillId="2" borderId="0" xfId="0" applyNumberFormat="1" applyFont="1" applyFill="1" applyProtection="1">
      <protection locked="0"/>
    </xf>
    <xf numFmtId="0" fontId="6" fillId="0" borderId="0" xfId="0" applyFont="1"/>
    <xf numFmtId="0" fontId="4" fillId="0" borderId="1" xfId="0" applyFont="1" applyBorder="1"/>
    <xf numFmtId="0" fontId="2" fillId="0" borderId="2" xfId="0" applyFont="1" applyBorder="1"/>
    <xf numFmtId="165" fontId="2" fillId="0" borderId="2" xfId="0" applyNumberFormat="1" applyFont="1" applyBorder="1"/>
    <xf numFmtId="165" fontId="2" fillId="2" borderId="2" xfId="0" applyNumberFormat="1" applyFont="1" applyFill="1" applyBorder="1" applyProtection="1">
      <protection locked="0"/>
    </xf>
    <xf numFmtId="10" fontId="2" fillId="2" borderId="2" xfId="0" applyNumberFormat="1" applyFont="1" applyFill="1" applyBorder="1" applyProtection="1">
      <protection locked="0"/>
    </xf>
    <xf numFmtId="165" fontId="7" fillId="0" borderId="3" xfId="0" applyNumberFormat="1" applyFont="1" applyBorder="1"/>
    <xf numFmtId="0" fontId="4" fillId="0" borderId="4" xfId="0" applyFont="1" applyBorder="1"/>
    <xf numFmtId="165" fontId="2" fillId="0" borderId="0" xfId="0" applyNumberFormat="1" applyFont="1" applyProtection="1">
      <protection locked="0"/>
    </xf>
    <xf numFmtId="9" fontId="2" fillId="2" borderId="0" xfId="0" applyNumberFormat="1" applyFont="1" applyFill="1" applyProtection="1">
      <protection locked="0"/>
    </xf>
    <xf numFmtId="4" fontId="7" fillId="0" borderId="5" xfId="0" applyNumberFormat="1" applyFont="1" applyBorder="1" applyProtection="1">
      <protection locked="0"/>
    </xf>
    <xf numFmtId="0" fontId="4" fillId="0" borderId="6" xfId="0" applyFont="1" applyBorder="1"/>
    <xf numFmtId="0" fontId="2" fillId="0" borderId="7" xfId="0" applyFont="1" applyBorder="1"/>
    <xf numFmtId="165" fontId="2" fillId="0" borderId="7" xfId="0" applyNumberFormat="1" applyFont="1" applyBorder="1"/>
    <xf numFmtId="9" fontId="2" fillId="0" borderId="7" xfId="0" applyNumberFormat="1" applyFont="1" applyBorder="1"/>
    <xf numFmtId="165" fontId="2" fillId="0" borderId="8" xfId="0" applyNumberFormat="1" applyFont="1" applyBorder="1"/>
    <xf numFmtId="0" fontId="4" fillId="0" borderId="0" xfId="0" applyFont="1"/>
    <xf numFmtId="165" fontId="4" fillId="0" borderId="9" xfId="0" applyNumberFormat="1" applyFont="1" applyBorder="1"/>
    <xf numFmtId="9" fontId="4" fillId="2" borderId="10" xfId="0" applyNumberFormat="1" applyFont="1" applyFill="1" applyBorder="1" applyProtection="1">
      <protection locked="0"/>
    </xf>
    <xf numFmtId="9" fontId="4" fillId="0" borderId="0" xfId="0" applyNumberFormat="1" applyFont="1" applyProtection="1">
      <protection locked="0"/>
    </xf>
    <xf numFmtId="0" fontId="4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6" xfId="0" applyFont="1" applyFill="1" applyBorder="1"/>
    <xf numFmtId="0" fontId="4" fillId="3" borderId="7" xfId="0" applyFont="1" applyFill="1" applyBorder="1"/>
    <xf numFmtId="0" fontId="9" fillId="3" borderId="7" xfId="0" applyFont="1" applyFill="1" applyBorder="1" applyAlignment="1">
      <alignment horizontal="center"/>
    </xf>
    <xf numFmtId="165" fontId="2" fillId="3" borderId="7" xfId="0" applyNumberFormat="1" applyFont="1" applyFill="1" applyBorder="1"/>
    <xf numFmtId="165" fontId="4" fillId="3" borderId="7" xfId="0" applyNumberFormat="1" applyFont="1" applyFill="1" applyBorder="1"/>
    <xf numFmtId="166" fontId="4" fillId="3" borderId="7" xfId="0" applyNumberFormat="1" applyFont="1" applyFill="1" applyBorder="1"/>
    <xf numFmtId="9" fontId="4" fillId="3" borderId="8" xfId="0" applyNumberFormat="1" applyFont="1" applyFill="1" applyBorder="1"/>
    <xf numFmtId="167" fontId="4" fillId="4" borderId="6" xfId="0" applyNumberFormat="1" applyFont="1" applyFill="1" applyBorder="1" applyAlignment="1">
      <alignment horizontal="right" vertical="center"/>
    </xf>
    <xf numFmtId="167" fontId="4" fillId="4" borderId="7" xfId="0" applyNumberFormat="1" applyFont="1" applyFill="1" applyBorder="1" applyAlignment="1">
      <alignment horizontal="right" vertical="center"/>
    </xf>
    <xf numFmtId="167" fontId="4" fillId="4" borderId="8" xfId="0" applyNumberFormat="1" applyFont="1" applyFill="1" applyBorder="1" applyAlignment="1">
      <alignment horizontal="right" vertical="center"/>
    </xf>
    <xf numFmtId="167" fontId="4" fillId="0" borderId="0" xfId="0" applyNumberFormat="1" applyFont="1" applyAlignment="1">
      <alignment horizontal="right" vertical="center"/>
    </xf>
    <xf numFmtId="167" fontId="2" fillId="0" borderId="7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166" fontId="10" fillId="2" borderId="0" xfId="0" applyNumberFormat="1" applyFont="1" applyFill="1" applyAlignment="1">
      <alignment horizontal="center"/>
    </xf>
    <xf numFmtId="0" fontId="11" fillId="0" borderId="0" xfId="0" applyFont="1" applyAlignment="1">
      <alignment horizontal="center"/>
    </xf>
    <xf numFmtId="9" fontId="12" fillId="2" borderId="0" xfId="0" applyNumberFormat="1" applyFont="1" applyFill="1" applyProtection="1">
      <protection locked="0"/>
    </xf>
    <xf numFmtId="9" fontId="13" fillId="0" borderId="5" xfId="0" applyNumberFormat="1" applyFont="1" applyBorder="1"/>
    <xf numFmtId="167" fontId="2" fillId="0" borderId="0" xfId="0" applyNumberFormat="1" applyFont="1"/>
    <xf numFmtId="0" fontId="4" fillId="0" borderId="12" xfId="0" applyFont="1" applyBorder="1"/>
    <xf numFmtId="0" fontId="2" fillId="0" borderId="13" xfId="0" applyFont="1" applyBorder="1"/>
    <xf numFmtId="9" fontId="12" fillId="2" borderId="13" xfId="0" applyNumberFormat="1" applyFont="1" applyFill="1" applyBorder="1" applyProtection="1">
      <protection locked="0"/>
    </xf>
    <xf numFmtId="165" fontId="2" fillId="0" borderId="13" xfId="0" applyNumberFormat="1" applyFont="1" applyBorder="1"/>
    <xf numFmtId="0" fontId="7" fillId="0" borderId="0" xfId="0" applyFont="1" applyAlignment="1">
      <alignment horizontal="right" vertical="center"/>
    </xf>
    <xf numFmtId="167" fontId="2" fillId="0" borderId="7" xfId="0" applyNumberFormat="1" applyFont="1" applyBorder="1"/>
    <xf numFmtId="9" fontId="4" fillId="0" borderId="7" xfId="0" applyNumberFormat="1" applyFont="1" applyBorder="1"/>
    <xf numFmtId="165" fontId="4" fillId="0" borderId="7" xfId="0" applyNumberFormat="1" applyFont="1" applyBorder="1"/>
    <xf numFmtId="9" fontId="4" fillId="0" borderId="15" xfId="0" applyNumberFormat="1" applyFont="1" applyBorder="1"/>
    <xf numFmtId="10" fontId="2" fillId="0" borderId="0" xfId="0" applyNumberFormat="1" applyFont="1"/>
    <xf numFmtId="167" fontId="5" fillId="2" borderId="0" xfId="0" applyNumberFormat="1" applyFont="1" applyFill="1"/>
    <xf numFmtId="167" fontId="4" fillId="2" borderId="0" xfId="0" applyNumberFormat="1" applyFont="1" applyFill="1"/>
    <xf numFmtId="9" fontId="4" fillId="0" borderId="5" xfId="0" applyNumberFormat="1" applyFont="1" applyBorder="1"/>
    <xf numFmtId="167" fontId="7" fillId="0" borderId="0" xfId="0" applyNumberFormat="1" applyFont="1"/>
    <xf numFmtId="167" fontId="2" fillId="0" borderId="0" xfId="0" applyNumberFormat="1" applyFont="1" applyAlignment="1">
      <alignment horizontal="right" vertical="center"/>
    </xf>
    <xf numFmtId="165" fontId="4" fillId="3" borderId="16" xfId="0" applyNumberFormat="1" applyFont="1" applyFill="1" applyBorder="1" applyAlignment="1">
      <alignment horizontal="center"/>
    </xf>
    <xf numFmtId="0" fontId="4" fillId="3" borderId="16" xfId="0" applyFont="1" applyFill="1" applyBorder="1" applyAlignment="1">
      <alignment horizontal="center"/>
    </xf>
    <xf numFmtId="9" fontId="4" fillId="3" borderId="10" xfId="0" applyNumberFormat="1" applyFont="1" applyFill="1" applyBorder="1" applyAlignment="1">
      <alignment horizontal="center"/>
    </xf>
    <xf numFmtId="0" fontId="4" fillId="2" borderId="17" xfId="0" applyFont="1" applyFill="1" applyBorder="1"/>
    <xf numFmtId="0" fontId="4" fillId="2" borderId="0" xfId="0" applyFont="1" applyFill="1"/>
    <xf numFmtId="9" fontId="2" fillId="0" borderId="5" xfId="0" applyNumberFormat="1" applyFont="1" applyBorder="1"/>
    <xf numFmtId="167" fontId="4" fillId="0" borderId="0" xfId="0" applyNumberFormat="1" applyFont="1"/>
    <xf numFmtId="168" fontId="5" fillId="2" borderId="0" xfId="0" applyNumberFormat="1" applyFont="1" applyFill="1"/>
    <xf numFmtId="167" fontId="12" fillId="2" borderId="0" xfId="0" applyNumberFormat="1" applyFont="1" applyFill="1"/>
    <xf numFmtId="165" fontId="4" fillId="0" borderId="19" xfId="0" applyNumberFormat="1" applyFont="1" applyBorder="1"/>
    <xf numFmtId="9" fontId="4" fillId="0" borderId="19" xfId="0" applyNumberFormat="1" applyFont="1" applyBorder="1"/>
    <xf numFmtId="9" fontId="4" fillId="0" borderId="20" xfId="0" applyNumberFormat="1" applyFont="1" applyBorder="1"/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9" fontId="2" fillId="0" borderId="22" xfId="0" applyNumberFormat="1" applyFont="1" applyBorder="1"/>
    <xf numFmtId="167" fontId="15" fillId="0" borderId="0" xfId="0" applyNumberFormat="1" applyFont="1" applyAlignment="1">
      <alignment vertical="center"/>
    </xf>
    <xf numFmtId="167" fontId="15" fillId="0" borderId="0" xfId="0" applyNumberFormat="1" applyFont="1" applyAlignment="1">
      <alignment horizontal="right" vertical="center"/>
    </xf>
    <xf numFmtId="0" fontId="2" fillId="0" borderId="23" xfId="0" applyFont="1" applyBorder="1" applyAlignment="1">
      <alignment horizontal="left"/>
    </xf>
    <xf numFmtId="0" fontId="2" fillId="0" borderId="23" xfId="0" applyFont="1" applyBorder="1"/>
    <xf numFmtId="9" fontId="2" fillId="0" borderId="24" xfId="0" applyNumberFormat="1" applyFont="1" applyBorder="1"/>
    <xf numFmtId="0" fontId="7" fillId="2" borderId="23" xfId="0" applyFont="1" applyFill="1" applyBorder="1" applyProtection="1">
      <protection locked="0"/>
    </xf>
    <xf numFmtId="0" fontId="0" fillId="0" borderId="23" xfId="0" applyBorder="1" applyProtection="1">
      <protection locked="0"/>
    </xf>
    <xf numFmtId="0" fontId="16" fillId="0" borderId="7" xfId="0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2" fillId="0" borderId="8" xfId="0" applyFont="1" applyBorder="1"/>
    <xf numFmtId="9" fontId="4" fillId="0" borderId="0" xfId="0" applyNumberFormat="1" applyFont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7" fillId="0" borderId="4" xfId="0" applyFont="1" applyBorder="1"/>
    <xf numFmtId="0" fontId="18" fillId="2" borderId="0" xfId="0" applyFont="1" applyFill="1"/>
    <xf numFmtId="0" fontId="18" fillId="0" borderId="0" xfId="0" applyFont="1"/>
    <xf numFmtId="0" fontId="19" fillId="0" borderId="13" xfId="0" applyFont="1" applyBorder="1" applyAlignment="1" applyProtection="1">
      <alignment horizontal="left"/>
      <protection locked="0"/>
    </xf>
    <xf numFmtId="0" fontId="18" fillId="0" borderId="13" xfId="0" applyFont="1" applyBorder="1" applyAlignment="1" applyProtection="1">
      <alignment horizontal="left"/>
      <protection locked="0"/>
    </xf>
    <xf numFmtId="0" fontId="18" fillId="0" borderId="0" xfId="0" applyFont="1" applyAlignment="1">
      <alignment wrapText="1"/>
    </xf>
    <xf numFmtId="0" fontId="18" fillId="0" borderId="5" xfId="0" applyFont="1" applyBorder="1" applyAlignment="1">
      <alignment wrapText="1"/>
    </xf>
    <xf numFmtId="0" fontId="18" fillId="0" borderId="6" xfId="0" applyFont="1" applyBorder="1"/>
    <xf numFmtId="0" fontId="18" fillId="0" borderId="7" xfId="0" applyFont="1" applyBorder="1" applyAlignment="1">
      <alignment wrapText="1"/>
    </xf>
    <xf numFmtId="0" fontId="18" fillId="0" borderId="7" xfId="0" applyFont="1" applyBorder="1"/>
    <xf numFmtId="0" fontId="18" fillId="0" borderId="7" xfId="0" applyFont="1" applyBorder="1" applyAlignment="1">
      <alignment horizontal="left"/>
    </xf>
    <xf numFmtId="0" fontId="18" fillId="0" borderId="8" xfId="0" applyFont="1" applyBorder="1" applyAlignment="1">
      <alignment wrapText="1"/>
    </xf>
    <xf numFmtId="0" fontId="20" fillId="0" borderId="0" xfId="0" applyFont="1"/>
    <xf numFmtId="9" fontId="20" fillId="0" borderId="0" xfId="0" applyNumberFormat="1" applyFont="1"/>
    <xf numFmtId="0" fontId="21" fillId="0" borderId="0" xfId="0" applyFont="1"/>
    <xf numFmtId="0" fontId="20" fillId="0" borderId="1" xfId="0" applyFont="1" applyBorder="1"/>
    <xf numFmtId="2" fontId="22" fillId="0" borderId="25" xfId="0" applyNumberFormat="1" applyFont="1" applyBorder="1" applyAlignment="1">
      <alignment horizontal="center"/>
    </xf>
    <xf numFmtId="0" fontId="20" fillId="0" borderId="26" xfId="0" applyFont="1" applyBorder="1"/>
    <xf numFmtId="0" fontId="20" fillId="0" borderId="2" xfId="0" applyFont="1" applyBorder="1"/>
    <xf numFmtId="165" fontId="20" fillId="0" borderId="2" xfId="0" applyNumberFormat="1" applyFont="1" applyBorder="1"/>
    <xf numFmtId="9" fontId="20" fillId="0" borderId="2" xfId="0" applyNumberFormat="1" applyFont="1" applyBorder="1"/>
    <xf numFmtId="165" fontId="20" fillId="0" borderId="27" xfId="0" applyNumberFormat="1" applyFont="1" applyBorder="1" applyAlignment="1">
      <alignment horizontal="center"/>
    </xf>
    <xf numFmtId="165" fontId="20" fillId="7" borderId="27" xfId="0" applyNumberFormat="1" applyFont="1" applyFill="1" applyBorder="1" applyAlignment="1">
      <alignment horizontal="center" wrapText="1"/>
    </xf>
    <xf numFmtId="0" fontId="20" fillId="0" borderId="27" xfId="0" applyFont="1" applyBorder="1" applyAlignment="1">
      <alignment horizontal="center" wrapText="1"/>
    </xf>
    <xf numFmtId="9" fontId="20" fillId="0" borderId="28" xfId="0" applyNumberFormat="1" applyFont="1" applyBorder="1" applyAlignment="1">
      <alignment horizontal="center" wrapText="1"/>
    </xf>
    <xf numFmtId="0" fontId="20" fillId="0" borderId="29" xfId="0" applyFont="1" applyBorder="1"/>
    <xf numFmtId="0" fontId="22" fillId="8" borderId="30" xfId="0" applyFont="1" applyFill="1" applyBorder="1" applyAlignment="1">
      <alignment horizontal="center"/>
    </xf>
    <xf numFmtId="165" fontId="20" fillId="0" borderId="26" xfId="0" applyNumberFormat="1" applyFont="1" applyBorder="1"/>
    <xf numFmtId="9" fontId="20" fillId="0" borderId="31" xfId="0" applyNumberFormat="1" applyFont="1" applyBorder="1"/>
    <xf numFmtId="165" fontId="20" fillId="0" borderId="31" xfId="0" applyNumberFormat="1" applyFont="1" applyBorder="1"/>
    <xf numFmtId="0" fontId="20" fillId="0" borderId="32" xfId="0" applyFont="1" applyBorder="1"/>
    <xf numFmtId="166" fontId="23" fillId="2" borderId="33" xfId="0" applyNumberFormat="1" applyFont="1" applyFill="1" applyBorder="1" applyAlignment="1" applyProtection="1">
      <alignment horizontal="center"/>
      <protection locked="0"/>
    </xf>
    <xf numFmtId="9" fontId="20" fillId="0" borderId="34" xfId="0" applyNumberFormat="1" applyFont="1" applyBorder="1"/>
    <xf numFmtId="0" fontId="20" fillId="0" borderId="35" xfId="0" applyFont="1" applyBorder="1"/>
    <xf numFmtId="0" fontId="22" fillId="8" borderId="33" xfId="0" applyFont="1" applyFill="1" applyBorder="1" applyAlignment="1">
      <alignment horizontal="center"/>
    </xf>
    <xf numFmtId="0" fontId="22" fillId="0" borderId="33" xfId="0" applyFont="1" applyBorder="1"/>
    <xf numFmtId="165" fontId="22" fillId="0" borderId="33" xfId="0" applyNumberFormat="1" applyFont="1" applyBorder="1"/>
    <xf numFmtId="169" fontId="22" fillId="0" borderId="33" xfId="0" applyNumberFormat="1" applyFont="1" applyBorder="1"/>
    <xf numFmtId="165" fontId="22" fillId="7" borderId="33" xfId="0" applyNumberFormat="1" applyFont="1" applyFill="1" applyBorder="1"/>
    <xf numFmtId="0" fontId="20" fillId="0" borderId="33" xfId="0" applyFont="1" applyBorder="1"/>
    <xf numFmtId="9" fontId="20" fillId="0" borderId="36" xfId="0" applyNumberFormat="1" applyFont="1" applyBorder="1"/>
    <xf numFmtId="0" fontId="20" fillId="2" borderId="35" xfId="0" applyFont="1" applyFill="1" applyBorder="1"/>
    <xf numFmtId="1" fontId="20" fillId="8" borderId="33" xfId="0" applyNumberFormat="1" applyFont="1" applyFill="1" applyBorder="1" applyAlignment="1">
      <alignment horizontal="center"/>
    </xf>
    <xf numFmtId="0" fontId="20" fillId="2" borderId="33" xfId="0" applyFont="1" applyFill="1" applyBorder="1" applyProtection="1">
      <protection locked="0"/>
    </xf>
    <xf numFmtId="165" fontId="20" fillId="0" borderId="33" xfId="0" applyNumberFormat="1" applyFont="1" applyBorder="1"/>
    <xf numFmtId="9" fontId="20" fillId="0" borderId="33" xfId="0" applyNumberFormat="1" applyFont="1" applyBorder="1"/>
    <xf numFmtId="170" fontId="20" fillId="0" borderId="36" xfId="0" applyNumberFormat="1" applyFont="1" applyBorder="1"/>
    <xf numFmtId="0" fontId="23" fillId="0" borderId="33" xfId="0" applyFont="1" applyBorder="1"/>
    <xf numFmtId="165" fontId="24" fillId="0" borderId="33" xfId="0" applyNumberFormat="1" applyFont="1" applyBorder="1"/>
    <xf numFmtId="0" fontId="24" fillId="0" borderId="0" xfId="0" applyFont="1"/>
    <xf numFmtId="165" fontId="25" fillId="0" borderId="33" xfId="0" applyNumberFormat="1" applyFont="1" applyBorder="1"/>
    <xf numFmtId="170" fontId="25" fillId="0" borderId="36" xfId="0" applyNumberFormat="1" applyFont="1" applyBorder="1"/>
    <xf numFmtId="0" fontId="20" fillId="8" borderId="33" xfId="0" applyFont="1" applyFill="1" applyBorder="1" applyAlignment="1">
      <alignment horizontal="center"/>
    </xf>
    <xf numFmtId="0" fontId="20" fillId="0" borderId="33" xfId="0" applyFont="1" applyBorder="1" applyProtection="1">
      <protection locked="0"/>
    </xf>
    <xf numFmtId="0" fontId="20" fillId="8" borderId="33" xfId="0" applyFont="1" applyFill="1" applyBorder="1"/>
    <xf numFmtId="0" fontId="26" fillId="0" borderId="33" xfId="0" applyFont="1" applyBorder="1" applyProtection="1">
      <protection locked="0"/>
    </xf>
    <xf numFmtId="9" fontId="22" fillId="0" borderId="33" xfId="0" applyNumberFormat="1" applyFont="1" applyBorder="1"/>
    <xf numFmtId="0" fontId="20" fillId="0" borderId="9" xfId="0" applyFont="1" applyBorder="1"/>
    <xf numFmtId="0" fontId="20" fillId="0" borderId="16" xfId="0" applyFont="1" applyBorder="1"/>
    <xf numFmtId="164" fontId="22" fillId="0" borderId="16" xfId="0" applyNumberFormat="1" applyFont="1" applyBorder="1"/>
    <xf numFmtId="165" fontId="20" fillId="0" borderId="16" xfId="0" applyNumberFormat="1" applyFont="1" applyBorder="1"/>
    <xf numFmtId="9" fontId="22" fillId="0" borderId="16" xfId="0" applyNumberFormat="1" applyFont="1" applyBorder="1"/>
    <xf numFmtId="165" fontId="22" fillId="0" borderId="16" xfId="0" applyNumberFormat="1" applyFont="1" applyBorder="1"/>
    <xf numFmtId="9" fontId="20" fillId="0" borderId="10" xfId="0" applyNumberFormat="1" applyFont="1" applyBorder="1"/>
    <xf numFmtId="164" fontId="22" fillId="0" borderId="0" xfId="0" applyNumberFormat="1" applyFont="1"/>
    <xf numFmtId="164" fontId="20" fillId="0" borderId="16" xfId="0" applyNumberFormat="1" applyFont="1" applyBorder="1"/>
    <xf numFmtId="10" fontId="22" fillId="0" borderId="16" xfId="0" applyNumberFormat="1" applyFont="1" applyBorder="1"/>
    <xf numFmtId="165" fontId="22" fillId="7" borderId="16" xfId="0" applyNumberFormat="1" applyFont="1" applyFill="1" applyBorder="1"/>
    <xf numFmtId="165" fontId="20" fillId="0" borderId="0" xfId="0" applyNumberFormat="1" applyFont="1"/>
    <xf numFmtId="0" fontId="26" fillId="0" borderId="0" xfId="0" applyFont="1"/>
    <xf numFmtId="0" fontId="26" fillId="0" borderId="2" xfId="0" applyFont="1" applyBorder="1"/>
    <xf numFmtId="165" fontId="20" fillId="0" borderId="27" xfId="0" applyNumberFormat="1" applyFont="1" applyBorder="1" applyAlignment="1">
      <alignment horizontal="center" wrapText="1"/>
    </xf>
    <xf numFmtId="0" fontId="22" fillId="0" borderId="0" xfId="0" applyFont="1"/>
    <xf numFmtId="0" fontId="26" fillId="0" borderId="26" xfId="0" applyFont="1" applyBorder="1"/>
    <xf numFmtId="0" fontId="21" fillId="0" borderId="33" xfId="0" applyFont="1" applyBorder="1"/>
    <xf numFmtId="0" fontId="26" fillId="2" borderId="33" xfId="0" applyFont="1" applyFill="1" applyBorder="1" applyProtection="1">
      <protection locked="0"/>
    </xf>
  </cellXfs>
  <cellStyles count="5">
    <cellStyle name="Comma 2" xfId="1" xr:uid="{00000000-0005-0000-0000-000006000000}"/>
    <cellStyle name="Currency 2" xfId="2" xr:uid="{00000000-0005-0000-0000-000007000000}"/>
    <cellStyle name="Normal" xfId="0" builtinId="0"/>
    <cellStyle name="Normal 2" xfId="3" xr:uid="{00000000-0005-0000-0000-000008000000}"/>
    <cellStyle name="Percent 2" xfId="4" xr:uid="{00000000-0005-0000-0000-000009000000}"/>
  </cellStyles>
  <dxfs count="0"/>
  <tableStyles count="0" defaultTableStyle="TableStyleMedium2" defaultPivotStyle="PivotStyleLight16"/>
  <colors>
    <indexedColors>
      <rgbColor rgb="FF000000"/>
      <rgbColor rgb="FFE7E6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235"/>
      <rgbColor rgb="FF800080"/>
      <rgbColor rgb="FF0C6F9E"/>
      <rgbColor rgb="FFBFBFBF"/>
      <rgbColor rgb="FF808080"/>
      <rgbColor rgb="FF9999FF"/>
      <rgbColor rgb="FF993366"/>
      <rgbColor rgb="FFFFFFCC"/>
      <rgbColor rgb="FFC5E0B4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E2F0D9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0</xdr:colOff>
      <xdr:row>0</xdr:row>
      <xdr:rowOff>0</xdr:rowOff>
    </xdr:from>
    <xdr:to>
      <xdr:col>34</xdr:col>
      <xdr:colOff>250200</xdr:colOff>
      <xdr:row>0</xdr:row>
      <xdr:rowOff>361080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296800" y="0"/>
          <a:ext cx="1424880" cy="361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33</xdr:col>
      <xdr:colOff>0</xdr:colOff>
      <xdr:row>0</xdr:row>
      <xdr:rowOff>0</xdr:rowOff>
    </xdr:from>
    <xdr:to>
      <xdr:col>34</xdr:col>
      <xdr:colOff>253800</xdr:colOff>
      <xdr:row>0</xdr:row>
      <xdr:rowOff>361440</xdr:rowOff>
    </xdr:to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296800" y="0"/>
          <a:ext cx="1428480" cy="361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0</xdr:rowOff>
    </xdr:from>
    <xdr:to>
      <xdr:col>10</xdr:col>
      <xdr:colOff>1428120</xdr:colOff>
      <xdr:row>0</xdr:row>
      <xdr:rowOff>361080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874680" y="0"/>
          <a:ext cx="1428120" cy="361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1428480</xdr:colOff>
      <xdr:row>0</xdr:row>
      <xdr:rowOff>361440</xdr:rowOff>
    </xdr:to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874680" y="0"/>
          <a:ext cx="1428480" cy="361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11</xdr:col>
      <xdr:colOff>1380600</xdr:colOff>
      <xdr:row>0</xdr:row>
      <xdr:rowOff>361080</xdr:rowOff>
    </xdr:to>
    <xdr:pic>
      <xdr:nvPicPr>
        <xdr:cNvPr id="4" name="Image 1" descr="Picture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04640" y="0"/>
          <a:ext cx="1380600" cy="361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1428480</xdr:colOff>
      <xdr:row>0</xdr:row>
      <xdr:rowOff>361440</xdr:rowOff>
    </xdr:to>
    <xdr:pic>
      <xdr:nvPicPr>
        <xdr:cNvPr id="5" name="Image 2" descr="Picture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04640" y="0"/>
          <a:ext cx="1428480" cy="361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10</xdr:col>
      <xdr:colOff>189720</xdr:colOff>
      <xdr:row>0</xdr:row>
      <xdr:rowOff>361080</xdr:rowOff>
    </xdr:to>
    <xdr:pic>
      <xdr:nvPicPr>
        <xdr:cNvPr id="6" name="Image 1" descr="Picture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162080" y="0"/>
          <a:ext cx="1423440" cy="361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194760</xdr:colOff>
      <xdr:row>0</xdr:row>
      <xdr:rowOff>361440</xdr:rowOff>
    </xdr:to>
    <xdr:pic>
      <xdr:nvPicPr>
        <xdr:cNvPr id="7" name="Image 2" descr="Picture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162080" y="0"/>
          <a:ext cx="1428480" cy="361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10</xdr:col>
      <xdr:colOff>189720</xdr:colOff>
      <xdr:row>0</xdr:row>
      <xdr:rowOff>361080</xdr:rowOff>
    </xdr:to>
    <xdr:pic>
      <xdr:nvPicPr>
        <xdr:cNvPr id="8" name="Image 1" descr="Picture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162080" y="0"/>
          <a:ext cx="1423440" cy="361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194760</xdr:colOff>
      <xdr:row>0</xdr:row>
      <xdr:rowOff>361440</xdr:rowOff>
    </xdr:to>
    <xdr:pic>
      <xdr:nvPicPr>
        <xdr:cNvPr id="9" name="Image 2" descr="Picture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162080" y="0"/>
          <a:ext cx="1428480" cy="361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10</xdr:col>
      <xdr:colOff>189720</xdr:colOff>
      <xdr:row>0</xdr:row>
      <xdr:rowOff>361080</xdr:rowOff>
    </xdr:to>
    <xdr:pic>
      <xdr:nvPicPr>
        <xdr:cNvPr id="10" name="Image 1" descr="Picture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162080" y="0"/>
          <a:ext cx="1423440" cy="361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194760</xdr:colOff>
      <xdr:row>0</xdr:row>
      <xdr:rowOff>361440</xdr:rowOff>
    </xdr:to>
    <xdr:pic>
      <xdr:nvPicPr>
        <xdr:cNvPr id="11" name="Image 2" descr="Picture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162080" y="0"/>
          <a:ext cx="1428480" cy="361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10</xdr:col>
      <xdr:colOff>189720</xdr:colOff>
      <xdr:row>0</xdr:row>
      <xdr:rowOff>361080</xdr:rowOff>
    </xdr:to>
    <xdr:pic>
      <xdr:nvPicPr>
        <xdr:cNvPr id="12" name="Image 1" descr="Picture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162080" y="0"/>
          <a:ext cx="1423440" cy="361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194760</xdr:colOff>
      <xdr:row>0</xdr:row>
      <xdr:rowOff>361440</xdr:rowOff>
    </xdr:to>
    <xdr:pic>
      <xdr:nvPicPr>
        <xdr:cNvPr id="13" name="Image 2" descr="Picture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162080" y="0"/>
          <a:ext cx="1428480" cy="361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10</xdr:col>
      <xdr:colOff>189720</xdr:colOff>
      <xdr:row>0</xdr:row>
      <xdr:rowOff>361080</xdr:rowOff>
    </xdr:to>
    <xdr:pic>
      <xdr:nvPicPr>
        <xdr:cNvPr id="14" name="Image 1" descr="Picture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162080" y="0"/>
          <a:ext cx="1423440" cy="3610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milo.grace-design.com/page/571/qa-qc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44"/>
  <sheetViews>
    <sheetView topLeftCell="A6" zoomScale="95" zoomScaleNormal="95" workbookViewId="0">
      <selection activeCell="D27" sqref="D27"/>
    </sheetView>
  </sheetViews>
  <sheetFormatPr baseColWidth="10" defaultColWidth="9.1640625" defaultRowHeight="15" x14ac:dyDescent="0.2"/>
  <cols>
    <col min="1" max="1" width="28.1640625" style="13" customWidth="1"/>
    <col min="2" max="2" width="14.5" style="13" customWidth="1"/>
    <col min="3" max="3" width="23.83203125" style="13" customWidth="1"/>
    <col min="4" max="4" width="25.1640625" style="13" customWidth="1"/>
    <col min="5" max="5" width="6.6640625" style="13" customWidth="1"/>
    <col min="6" max="6" width="14.6640625" style="14" customWidth="1"/>
    <col min="7" max="7" width="17.6640625" style="14" customWidth="1"/>
    <col min="8" max="9" width="17.6640625" style="13" customWidth="1"/>
    <col min="10" max="10" width="26" style="15" customWidth="1"/>
    <col min="11" max="11" width="19.5" style="13" customWidth="1"/>
    <col min="12" max="12" width="3.5" style="13" customWidth="1"/>
    <col min="13" max="13" width="15.33203125" style="13" customWidth="1"/>
    <col min="14" max="15" width="16.6640625" style="13" customWidth="1"/>
    <col min="16" max="16" width="3.5" style="13" customWidth="1"/>
    <col min="17" max="17" width="3.83203125" style="13" customWidth="1"/>
    <col min="18" max="31" width="16.6640625" style="13" customWidth="1"/>
    <col min="32" max="32" width="22.33203125" style="13" customWidth="1"/>
    <col min="33" max="34" width="16.6640625" style="13" customWidth="1"/>
    <col min="35" max="16384" width="9.1640625" style="13"/>
  </cols>
  <sheetData>
    <row r="1" spans="1:35" ht="30" customHeight="1" x14ac:dyDescent="0.3">
      <c r="A1" s="16" t="s">
        <v>0</v>
      </c>
    </row>
    <row r="2" spans="1:35" ht="22.5" customHeight="1" x14ac:dyDescent="0.3">
      <c r="A2" s="17" t="s">
        <v>1</v>
      </c>
    </row>
    <row r="3" spans="1:35" ht="23.25" customHeight="1" x14ac:dyDescent="0.3">
      <c r="A3" s="16"/>
      <c r="I3" s="18" t="s">
        <v>2</v>
      </c>
      <c r="J3" s="19">
        <v>46233</v>
      </c>
      <c r="K3" s="20" t="s">
        <v>3</v>
      </c>
    </row>
    <row r="4" spans="1:35" ht="15" customHeight="1" x14ac:dyDescent="0.2">
      <c r="A4" s="21" t="s">
        <v>4</v>
      </c>
      <c r="B4" s="22"/>
      <c r="C4" s="22"/>
      <c r="D4" s="22"/>
      <c r="E4" s="22"/>
      <c r="F4" s="23"/>
      <c r="G4" s="24">
        <v>40000000</v>
      </c>
      <c r="H4" s="25">
        <v>7.0000000000000007E-2</v>
      </c>
      <c r="I4" s="22"/>
      <c r="J4" s="26">
        <f>+G4*H4</f>
        <v>2800000.0000000005</v>
      </c>
      <c r="K4" s="11" t="s">
        <v>5</v>
      </c>
      <c r="L4" s="11"/>
      <c r="M4" s="11"/>
      <c r="N4" s="11"/>
    </row>
    <row r="5" spans="1:35" ht="15" customHeight="1" x14ac:dyDescent="0.2">
      <c r="A5" s="27" t="s">
        <v>6</v>
      </c>
      <c r="G5" s="28"/>
      <c r="H5" s="29">
        <v>0.5</v>
      </c>
      <c r="J5" s="30">
        <f>+J4*H5</f>
        <v>1400000.0000000002</v>
      </c>
      <c r="K5" s="11" t="s">
        <v>7</v>
      </c>
      <c r="L5" s="11"/>
      <c r="M5" s="11"/>
      <c r="N5" s="11"/>
      <c r="O5" s="11"/>
      <c r="P5" s="11"/>
      <c r="Q5" s="11"/>
      <c r="R5" s="11"/>
    </row>
    <row r="6" spans="1:35" ht="15" customHeight="1" x14ac:dyDescent="0.2">
      <c r="A6" s="31" t="s">
        <v>8</v>
      </c>
      <c r="B6" s="32"/>
      <c r="C6" s="32"/>
      <c r="D6" s="32"/>
      <c r="E6" s="32"/>
      <c r="F6" s="33"/>
      <c r="G6" s="33"/>
      <c r="H6" s="34">
        <f>100%-H5</f>
        <v>0.5</v>
      </c>
      <c r="I6" s="32"/>
      <c r="J6" s="35">
        <f>J4-J5</f>
        <v>1400000.0000000002</v>
      </c>
    </row>
    <row r="7" spans="1:35" ht="15" customHeight="1" x14ac:dyDescent="0.2">
      <c r="A7" s="36"/>
      <c r="H7" s="15"/>
      <c r="J7" s="14"/>
    </row>
    <row r="8" spans="1:35" ht="15" customHeight="1" x14ac:dyDescent="0.2">
      <c r="A8" s="37" t="s">
        <v>9</v>
      </c>
      <c r="B8" s="38">
        <v>0.2</v>
      </c>
      <c r="C8" s="39"/>
      <c r="H8" s="15"/>
      <c r="J8" s="14"/>
    </row>
    <row r="9" spans="1:35" ht="15" customHeight="1" x14ac:dyDescent="0.2">
      <c r="H9" s="15"/>
      <c r="J9" s="14"/>
    </row>
    <row r="10" spans="1:35" ht="15" customHeight="1" x14ac:dyDescent="0.2">
      <c r="A10" s="10" t="s">
        <v>10</v>
      </c>
      <c r="B10" s="10"/>
      <c r="C10" s="10"/>
      <c r="D10" s="10"/>
      <c r="E10" s="10"/>
      <c r="F10" s="10"/>
      <c r="G10" s="10"/>
      <c r="H10" s="10"/>
      <c r="I10" s="10"/>
      <c r="J10" s="10"/>
      <c r="M10" s="9" t="s">
        <v>11</v>
      </c>
      <c r="N10" s="9"/>
      <c r="O10" s="9"/>
      <c r="P10" s="40"/>
      <c r="Q10" s="8" t="s">
        <v>12</v>
      </c>
      <c r="R10" s="41" t="s">
        <v>13</v>
      </c>
      <c r="S10" s="41" t="s">
        <v>14</v>
      </c>
      <c r="T10" s="41" t="s">
        <v>14</v>
      </c>
      <c r="U10" s="41" t="s">
        <v>15</v>
      </c>
      <c r="V10" s="41" t="s">
        <v>16</v>
      </c>
      <c r="W10" s="41" t="s">
        <v>17</v>
      </c>
      <c r="X10" s="41" t="s">
        <v>18</v>
      </c>
      <c r="Y10" s="41" t="s">
        <v>16</v>
      </c>
      <c r="Z10" s="41" t="s">
        <v>16</v>
      </c>
      <c r="AA10" s="41" t="s">
        <v>16</v>
      </c>
      <c r="AB10" s="41" t="s">
        <v>16</v>
      </c>
      <c r="AC10" s="41" t="s">
        <v>16</v>
      </c>
      <c r="AD10" s="41" t="s">
        <v>16</v>
      </c>
      <c r="AE10" s="41" t="s">
        <v>16</v>
      </c>
      <c r="AF10" s="41" t="s">
        <v>19</v>
      </c>
    </row>
    <row r="11" spans="1:35" ht="15" customHeight="1" x14ac:dyDescent="0.2">
      <c r="A11" s="42"/>
      <c r="B11" s="43"/>
      <c r="C11" s="44" t="s">
        <v>20</v>
      </c>
      <c r="D11" s="44" t="s">
        <v>21</v>
      </c>
      <c r="E11" s="44" t="s">
        <v>22</v>
      </c>
      <c r="F11" s="45"/>
      <c r="G11" s="46" t="s">
        <v>23</v>
      </c>
      <c r="H11" s="43" t="s">
        <v>24</v>
      </c>
      <c r="I11" s="47" t="s">
        <v>25</v>
      </c>
      <c r="J11" s="48" t="s">
        <v>26</v>
      </c>
      <c r="M11" s="49" t="s">
        <v>27</v>
      </c>
      <c r="N11" s="50" t="s">
        <v>28</v>
      </c>
      <c r="O11" s="51" t="s">
        <v>29</v>
      </c>
      <c r="P11" s="52"/>
      <c r="Q11" s="8"/>
      <c r="R11" s="53" t="s">
        <v>30</v>
      </c>
      <c r="S11" s="53" t="s">
        <v>31</v>
      </c>
      <c r="T11" s="54" t="s">
        <v>32</v>
      </c>
      <c r="U11" s="53" t="s">
        <v>33</v>
      </c>
      <c r="V11" s="54" t="s">
        <v>34</v>
      </c>
      <c r="W11" s="54" t="s">
        <v>35</v>
      </c>
      <c r="X11" s="54" t="s">
        <v>36</v>
      </c>
      <c r="Y11" s="54" t="s">
        <v>37</v>
      </c>
      <c r="Z11" s="54" t="s">
        <v>37</v>
      </c>
      <c r="AA11" s="54" t="s">
        <v>37</v>
      </c>
      <c r="AB11" s="54" t="s">
        <v>37</v>
      </c>
      <c r="AC11" s="54" t="s">
        <v>37</v>
      </c>
      <c r="AD11" s="54" t="s">
        <v>37</v>
      </c>
      <c r="AE11" s="54" t="s">
        <v>37</v>
      </c>
      <c r="AF11" s="54" t="s">
        <v>38</v>
      </c>
      <c r="AG11" s="54" t="s">
        <v>39</v>
      </c>
      <c r="AH11" s="54"/>
      <c r="AI11" s="54"/>
    </row>
    <row r="12" spans="1:35" ht="15" customHeight="1" x14ac:dyDescent="0.2">
      <c r="A12" s="27" t="s">
        <v>40</v>
      </c>
      <c r="C12" s="55">
        <v>46244</v>
      </c>
      <c r="D12" s="55">
        <f t="shared" ref="D12:D17" si="0">C12+E12</f>
        <v>46265</v>
      </c>
      <c r="E12" s="56">
        <v>21</v>
      </c>
      <c r="F12" s="57">
        <v>0.05</v>
      </c>
      <c r="G12" s="14">
        <f>SUM(PG!G28,PG!G52,PG!G76,PG!G88)</f>
        <v>34500</v>
      </c>
      <c r="H12" s="14">
        <f>J6*F12</f>
        <v>70000.000000000015</v>
      </c>
      <c r="I12" s="14">
        <f t="shared" ref="I12:I18" si="1">H12-G12</f>
        <v>35500.000000000015</v>
      </c>
      <c r="J12" s="58">
        <f t="shared" ref="J12:J19" si="2">IFERROR(G12/$H$19,0)</f>
        <v>2.464285714285714E-2</v>
      </c>
      <c r="K12" s="14"/>
      <c r="M12" s="59">
        <f>SUM(J4*F12)</f>
        <v>140000.00000000003</v>
      </c>
      <c r="N12" s="59">
        <f t="shared" ref="N12:N19" si="3">+M12*$H$5</f>
        <v>70000.000000000015</v>
      </c>
      <c r="O12" s="59">
        <f t="shared" ref="O12:O19" si="4">+M12-N12</f>
        <v>70000.000000000015</v>
      </c>
      <c r="P12" s="59"/>
      <c r="Q12" s="8"/>
      <c r="R12" s="59">
        <f t="shared" ref="R12:R18" si="5">SUM($R$19*$F12)</f>
        <v>18000</v>
      </c>
      <c r="S12" s="59">
        <f t="shared" ref="S12:S18" si="6">SUM($S$19*$F12)</f>
        <v>19000</v>
      </c>
      <c r="T12" s="59">
        <f t="shared" ref="T12:T18" si="7">SUM($T$19*$F12)</f>
        <v>12000</v>
      </c>
      <c r="U12" s="59">
        <f t="shared" ref="U12:U18" si="8">SUM($U$19*$F12)</f>
        <v>0</v>
      </c>
      <c r="V12" s="59">
        <f t="shared" ref="V12:V18" si="9">SUM($V$19*$F12)</f>
        <v>0</v>
      </c>
      <c r="W12" s="59">
        <f t="shared" ref="W12:W18" si="10">SUM($W$19*$F12)</f>
        <v>15000</v>
      </c>
      <c r="X12" s="59">
        <f t="shared" ref="X12:X18" si="11">SUM($X$19*$F12)</f>
        <v>6000</v>
      </c>
      <c r="Y12" s="59">
        <f t="shared" ref="Y12:Y18" si="12">SUM($Y$19*$F12)</f>
        <v>0</v>
      </c>
      <c r="Z12" s="59">
        <f t="shared" ref="Z12:Z18" si="13">SUM($Z$19*$F12)</f>
        <v>0</v>
      </c>
      <c r="AA12" s="59">
        <f t="shared" ref="AA12:AA18" si="14">SUM($AA$19*$F12)</f>
        <v>0</v>
      </c>
      <c r="AB12" s="59">
        <f t="shared" ref="AB12:AB18" si="15">SUM($AB$19*$F12)</f>
        <v>0</v>
      </c>
      <c r="AC12" s="59">
        <f t="shared" ref="AC12:AC18" si="16">SUM($AC$19*$F12)</f>
        <v>0</v>
      </c>
      <c r="AD12" s="59">
        <f t="shared" ref="AD12:AD18" si="17">SUM($AD$19*$F12)</f>
        <v>0</v>
      </c>
      <c r="AE12" s="59">
        <f t="shared" ref="AE12:AE18" si="18">SUM($AE$19*$F12)</f>
        <v>0</v>
      </c>
      <c r="AF12" s="59"/>
      <c r="AG12" s="59">
        <f t="shared" ref="AG12:AG18" si="19">SUM(R12:AF12)</f>
        <v>70000</v>
      </c>
    </row>
    <row r="13" spans="1:35" ht="15" customHeight="1" x14ac:dyDescent="0.2">
      <c r="A13" s="27" t="s">
        <v>41</v>
      </c>
      <c r="C13" s="55">
        <f>D12+1</f>
        <v>46266</v>
      </c>
      <c r="D13" s="55">
        <f t="shared" si="0"/>
        <v>46311</v>
      </c>
      <c r="E13" s="56">
        <v>45</v>
      </c>
      <c r="F13" s="57">
        <v>0.15</v>
      </c>
      <c r="G13" s="14">
        <f>SUM(SD!G28,SD!G52,SD!G76,SD!G88)</f>
        <v>120650</v>
      </c>
      <c r="H13" s="14">
        <f>J6*F13</f>
        <v>210000.00000000003</v>
      </c>
      <c r="I13" s="14">
        <f t="shared" si="1"/>
        <v>89350.000000000029</v>
      </c>
      <c r="J13" s="58">
        <f t="shared" si="2"/>
        <v>8.617857142857141E-2</v>
      </c>
      <c r="K13" s="14"/>
      <c r="M13" s="59">
        <f>SUM(J4*F13)</f>
        <v>420000.00000000006</v>
      </c>
      <c r="N13" s="59">
        <f t="shared" si="3"/>
        <v>210000.00000000003</v>
      </c>
      <c r="O13" s="59">
        <f t="shared" si="4"/>
        <v>210000.00000000003</v>
      </c>
      <c r="P13" s="59"/>
      <c r="Q13" s="8"/>
      <c r="R13" s="59">
        <f t="shared" si="5"/>
        <v>54000</v>
      </c>
      <c r="S13" s="59">
        <f t="shared" si="6"/>
        <v>57000</v>
      </c>
      <c r="T13" s="59">
        <f t="shared" si="7"/>
        <v>36000</v>
      </c>
      <c r="U13" s="59">
        <f t="shared" si="8"/>
        <v>0</v>
      </c>
      <c r="V13" s="59">
        <f t="shared" si="9"/>
        <v>0</v>
      </c>
      <c r="W13" s="59">
        <f t="shared" si="10"/>
        <v>45000</v>
      </c>
      <c r="X13" s="59">
        <f t="shared" si="11"/>
        <v>18000</v>
      </c>
      <c r="Y13" s="59">
        <f t="shared" si="12"/>
        <v>0</v>
      </c>
      <c r="Z13" s="59">
        <f t="shared" si="13"/>
        <v>0</v>
      </c>
      <c r="AA13" s="59">
        <f t="shared" si="14"/>
        <v>0</v>
      </c>
      <c r="AB13" s="59">
        <f t="shared" si="15"/>
        <v>0</v>
      </c>
      <c r="AC13" s="59">
        <f t="shared" si="16"/>
        <v>0</v>
      </c>
      <c r="AD13" s="59">
        <f t="shared" si="17"/>
        <v>0</v>
      </c>
      <c r="AE13" s="59">
        <f t="shared" si="18"/>
        <v>0</v>
      </c>
      <c r="AF13" s="59"/>
      <c r="AG13" s="59">
        <f t="shared" si="19"/>
        <v>210000</v>
      </c>
    </row>
    <row r="14" spans="1:35" ht="15" customHeight="1" x14ac:dyDescent="0.2">
      <c r="A14" s="27" t="s">
        <v>42</v>
      </c>
      <c r="C14" s="55">
        <f>D13+1</f>
        <v>46312</v>
      </c>
      <c r="D14" s="55">
        <f t="shared" si="0"/>
        <v>46402</v>
      </c>
      <c r="E14" s="56">
        <v>90</v>
      </c>
      <c r="F14" s="57">
        <v>0.2</v>
      </c>
      <c r="G14" s="14">
        <f>SUM(DD!G28,DD!G52,DD!G76,DD!G88)</f>
        <v>238100</v>
      </c>
      <c r="H14" s="14">
        <f>J6*F14</f>
        <v>280000.00000000006</v>
      </c>
      <c r="I14" s="14">
        <f t="shared" si="1"/>
        <v>41900.000000000058</v>
      </c>
      <c r="J14" s="58">
        <f t="shared" si="2"/>
        <v>0.17007142857142854</v>
      </c>
      <c r="M14" s="59">
        <f>SUM(J4*F14)</f>
        <v>560000.00000000012</v>
      </c>
      <c r="N14" s="59">
        <f t="shared" si="3"/>
        <v>280000.00000000006</v>
      </c>
      <c r="O14" s="59">
        <f t="shared" si="4"/>
        <v>280000.00000000006</v>
      </c>
      <c r="P14" s="59"/>
      <c r="Q14" s="8"/>
      <c r="R14" s="59">
        <f t="shared" si="5"/>
        <v>72000</v>
      </c>
      <c r="S14" s="59">
        <f t="shared" si="6"/>
        <v>76000</v>
      </c>
      <c r="T14" s="59">
        <f t="shared" si="7"/>
        <v>48000</v>
      </c>
      <c r="U14" s="59">
        <f t="shared" si="8"/>
        <v>0</v>
      </c>
      <c r="V14" s="59">
        <f t="shared" si="9"/>
        <v>0</v>
      </c>
      <c r="W14" s="59">
        <f t="shared" si="10"/>
        <v>60000</v>
      </c>
      <c r="X14" s="59">
        <f t="shared" si="11"/>
        <v>24000</v>
      </c>
      <c r="Y14" s="59">
        <f t="shared" si="12"/>
        <v>0</v>
      </c>
      <c r="Z14" s="59">
        <f t="shared" si="13"/>
        <v>0</v>
      </c>
      <c r="AA14" s="59">
        <f t="shared" si="14"/>
        <v>0</v>
      </c>
      <c r="AB14" s="59">
        <f t="shared" si="15"/>
        <v>0</v>
      </c>
      <c r="AC14" s="59">
        <f t="shared" si="16"/>
        <v>0</v>
      </c>
      <c r="AD14" s="59">
        <f t="shared" si="17"/>
        <v>0</v>
      </c>
      <c r="AE14" s="59">
        <f t="shared" si="18"/>
        <v>0</v>
      </c>
      <c r="AF14" s="59"/>
      <c r="AG14" s="59">
        <f t="shared" si="19"/>
        <v>280000</v>
      </c>
    </row>
    <row r="15" spans="1:35" ht="15" customHeight="1" x14ac:dyDescent="0.2">
      <c r="A15" s="27" t="s">
        <v>43</v>
      </c>
      <c r="C15" s="55">
        <f>D14+1</f>
        <v>46403</v>
      </c>
      <c r="D15" s="55">
        <f t="shared" si="0"/>
        <v>46523</v>
      </c>
      <c r="E15" s="56">
        <v>120</v>
      </c>
      <c r="F15" s="57">
        <v>0.35</v>
      </c>
      <c r="G15" s="14">
        <f>SUM(CD!G28,CD!G52,CD!G76,CD!G88)</f>
        <v>394050</v>
      </c>
      <c r="H15" s="14">
        <f>J6*F15</f>
        <v>490000.00000000006</v>
      </c>
      <c r="I15" s="14">
        <f t="shared" si="1"/>
        <v>95950.000000000058</v>
      </c>
      <c r="J15" s="58">
        <f t="shared" si="2"/>
        <v>0.28146428571428567</v>
      </c>
      <c r="M15" s="59">
        <f>SUM(J4*F15)</f>
        <v>980000.00000000012</v>
      </c>
      <c r="N15" s="59">
        <f t="shared" si="3"/>
        <v>490000.00000000006</v>
      </c>
      <c r="O15" s="59">
        <f t="shared" si="4"/>
        <v>490000.00000000006</v>
      </c>
      <c r="P15" s="59"/>
      <c r="Q15" s="8"/>
      <c r="R15" s="59">
        <f t="shared" si="5"/>
        <v>125999.99999999999</v>
      </c>
      <c r="S15" s="59">
        <f t="shared" si="6"/>
        <v>133000</v>
      </c>
      <c r="T15" s="59">
        <f t="shared" si="7"/>
        <v>84000</v>
      </c>
      <c r="U15" s="59">
        <f t="shared" si="8"/>
        <v>0</v>
      </c>
      <c r="V15" s="59">
        <f t="shared" si="9"/>
        <v>0</v>
      </c>
      <c r="W15" s="59">
        <f t="shared" si="10"/>
        <v>105000</v>
      </c>
      <c r="X15" s="59">
        <f t="shared" si="11"/>
        <v>42000</v>
      </c>
      <c r="Y15" s="59">
        <f t="shared" si="12"/>
        <v>0</v>
      </c>
      <c r="Z15" s="59">
        <f t="shared" si="13"/>
        <v>0</v>
      </c>
      <c r="AA15" s="59">
        <f t="shared" si="14"/>
        <v>0</v>
      </c>
      <c r="AB15" s="59">
        <f t="shared" si="15"/>
        <v>0</v>
      </c>
      <c r="AC15" s="59">
        <f t="shared" si="16"/>
        <v>0</v>
      </c>
      <c r="AD15" s="59">
        <f t="shared" si="17"/>
        <v>0</v>
      </c>
      <c r="AE15" s="59">
        <f t="shared" si="18"/>
        <v>0</v>
      </c>
      <c r="AF15" s="59"/>
      <c r="AG15" s="59">
        <f t="shared" si="19"/>
        <v>490000</v>
      </c>
    </row>
    <row r="16" spans="1:35" ht="15" customHeight="1" x14ac:dyDescent="0.2">
      <c r="A16" s="27" t="s">
        <v>44</v>
      </c>
      <c r="C16" s="55">
        <f>D15+1</f>
        <v>46524</v>
      </c>
      <c r="D16" s="55">
        <f t="shared" si="0"/>
        <v>46584</v>
      </c>
      <c r="E16" s="56">
        <v>60</v>
      </c>
      <c r="F16" s="57">
        <v>0.05</v>
      </c>
      <c r="G16" s="14">
        <f>SUM(BN!G27,BN!G50,BN!G73)</f>
        <v>54620</v>
      </c>
      <c r="H16" s="14">
        <f>J6*F16</f>
        <v>70000.000000000015</v>
      </c>
      <c r="I16" s="14">
        <f t="shared" si="1"/>
        <v>15380.000000000015</v>
      </c>
      <c r="J16" s="58">
        <f t="shared" si="2"/>
        <v>3.901428571428571E-2</v>
      </c>
      <c r="M16" s="59">
        <f>SUM(J4*F16)</f>
        <v>140000.00000000003</v>
      </c>
      <c r="N16" s="59">
        <f t="shared" si="3"/>
        <v>70000.000000000015</v>
      </c>
      <c r="O16" s="59">
        <f t="shared" si="4"/>
        <v>70000.000000000015</v>
      </c>
      <c r="P16" s="59"/>
      <c r="Q16" s="8"/>
      <c r="R16" s="59">
        <f t="shared" si="5"/>
        <v>18000</v>
      </c>
      <c r="S16" s="59">
        <f t="shared" si="6"/>
        <v>19000</v>
      </c>
      <c r="T16" s="59">
        <f t="shared" si="7"/>
        <v>12000</v>
      </c>
      <c r="U16" s="59">
        <f t="shared" si="8"/>
        <v>0</v>
      </c>
      <c r="V16" s="59">
        <f t="shared" si="9"/>
        <v>0</v>
      </c>
      <c r="W16" s="59">
        <f t="shared" si="10"/>
        <v>15000</v>
      </c>
      <c r="X16" s="59">
        <f t="shared" si="11"/>
        <v>6000</v>
      </c>
      <c r="Y16" s="59">
        <f t="shared" si="12"/>
        <v>0</v>
      </c>
      <c r="Z16" s="59">
        <f t="shared" si="13"/>
        <v>0</v>
      </c>
      <c r="AA16" s="59">
        <f t="shared" si="14"/>
        <v>0</v>
      </c>
      <c r="AB16" s="59">
        <f t="shared" si="15"/>
        <v>0</v>
      </c>
      <c r="AC16" s="59">
        <f t="shared" si="16"/>
        <v>0</v>
      </c>
      <c r="AD16" s="59">
        <f t="shared" si="17"/>
        <v>0</v>
      </c>
      <c r="AE16" s="59">
        <f t="shared" si="18"/>
        <v>0</v>
      </c>
      <c r="AF16" s="59"/>
      <c r="AG16" s="59">
        <f t="shared" si="19"/>
        <v>70000</v>
      </c>
    </row>
    <row r="17" spans="1:33" ht="15" customHeight="1" x14ac:dyDescent="0.2">
      <c r="A17" s="27" t="s">
        <v>45</v>
      </c>
      <c r="C17" s="55">
        <f>D16+1</f>
        <v>46585</v>
      </c>
      <c r="D17" s="55">
        <f t="shared" si="0"/>
        <v>47132</v>
      </c>
      <c r="E17" s="56">
        <v>547</v>
      </c>
      <c r="F17" s="57">
        <v>0.2</v>
      </c>
      <c r="G17" s="14">
        <f>SUM(CA!G27,CA!G50,CA!G73,CA!G85)</f>
        <v>270100</v>
      </c>
      <c r="H17" s="14">
        <f>J6*F17</f>
        <v>280000.00000000006</v>
      </c>
      <c r="I17" s="14">
        <f t="shared" si="1"/>
        <v>9900.0000000000582</v>
      </c>
      <c r="J17" s="58">
        <f t="shared" si="2"/>
        <v>0.19292857142857139</v>
      </c>
      <c r="M17" s="59">
        <f>SUM(J4*F17)</f>
        <v>560000.00000000012</v>
      </c>
      <c r="N17" s="59">
        <f t="shared" si="3"/>
        <v>280000.00000000006</v>
      </c>
      <c r="O17" s="59">
        <f t="shared" si="4"/>
        <v>280000.00000000006</v>
      </c>
      <c r="P17" s="59"/>
      <c r="Q17" s="8"/>
      <c r="R17" s="59">
        <f t="shared" si="5"/>
        <v>72000</v>
      </c>
      <c r="S17" s="59">
        <f t="shared" si="6"/>
        <v>76000</v>
      </c>
      <c r="T17" s="59">
        <f t="shared" si="7"/>
        <v>48000</v>
      </c>
      <c r="U17" s="59">
        <f t="shared" si="8"/>
        <v>0</v>
      </c>
      <c r="V17" s="59">
        <f t="shared" si="9"/>
        <v>0</v>
      </c>
      <c r="W17" s="59">
        <f t="shared" si="10"/>
        <v>60000</v>
      </c>
      <c r="X17" s="59">
        <f t="shared" si="11"/>
        <v>24000</v>
      </c>
      <c r="Y17" s="59">
        <f t="shared" si="12"/>
        <v>0</v>
      </c>
      <c r="Z17" s="59">
        <f t="shared" si="13"/>
        <v>0</v>
      </c>
      <c r="AA17" s="59">
        <f t="shared" si="14"/>
        <v>0</v>
      </c>
      <c r="AB17" s="59">
        <f t="shared" si="15"/>
        <v>0</v>
      </c>
      <c r="AC17" s="59">
        <f t="shared" si="16"/>
        <v>0</v>
      </c>
      <c r="AD17" s="59">
        <f t="shared" si="17"/>
        <v>0</v>
      </c>
      <c r="AE17" s="59">
        <f t="shared" si="18"/>
        <v>0</v>
      </c>
      <c r="AF17" s="59"/>
      <c r="AG17" s="59">
        <f t="shared" si="19"/>
        <v>280000</v>
      </c>
    </row>
    <row r="18" spans="1:33" ht="15" customHeight="1" x14ac:dyDescent="0.2">
      <c r="A18" s="60" t="s">
        <v>46</v>
      </c>
      <c r="B18" s="61"/>
      <c r="C18" s="55"/>
      <c r="D18" s="55"/>
      <c r="E18" s="56">
        <f>D18-C18</f>
        <v>0</v>
      </c>
      <c r="F18" s="62">
        <v>0</v>
      </c>
      <c r="G18" s="63">
        <f>SUM(Warranty!G27,Warranty!G50,Warranty!G73,Warranty!G85)</f>
        <v>0</v>
      </c>
      <c r="H18" s="63">
        <f>J6*F18</f>
        <v>0</v>
      </c>
      <c r="I18" s="63">
        <f t="shared" si="1"/>
        <v>0</v>
      </c>
      <c r="J18" s="58">
        <f t="shared" si="2"/>
        <v>0</v>
      </c>
      <c r="K18" s="64" t="s">
        <v>47</v>
      </c>
      <c r="M18" s="65">
        <f>SUM(J4*F18)</f>
        <v>0</v>
      </c>
      <c r="N18" s="65">
        <f t="shared" si="3"/>
        <v>0</v>
      </c>
      <c r="O18" s="65">
        <f t="shared" si="4"/>
        <v>0</v>
      </c>
      <c r="P18" s="59"/>
      <c r="Q18" s="8"/>
      <c r="R18" s="65">
        <f t="shared" si="5"/>
        <v>0</v>
      </c>
      <c r="S18" s="65">
        <f t="shared" si="6"/>
        <v>0</v>
      </c>
      <c r="T18" s="65">
        <f t="shared" si="7"/>
        <v>0</v>
      </c>
      <c r="U18" s="65">
        <f t="shared" si="8"/>
        <v>0</v>
      </c>
      <c r="V18" s="65">
        <f t="shared" si="9"/>
        <v>0</v>
      </c>
      <c r="W18" s="65">
        <f t="shared" si="10"/>
        <v>0</v>
      </c>
      <c r="X18" s="65">
        <f t="shared" si="11"/>
        <v>0</v>
      </c>
      <c r="Y18" s="65">
        <f t="shared" si="12"/>
        <v>0</v>
      </c>
      <c r="Z18" s="65">
        <f t="shared" si="13"/>
        <v>0</v>
      </c>
      <c r="AA18" s="65">
        <f t="shared" si="14"/>
        <v>0</v>
      </c>
      <c r="AB18" s="65">
        <f t="shared" si="15"/>
        <v>0</v>
      </c>
      <c r="AC18" s="65">
        <f t="shared" si="16"/>
        <v>0</v>
      </c>
      <c r="AD18" s="65">
        <f t="shared" si="17"/>
        <v>0</v>
      </c>
      <c r="AE18" s="65">
        <f t="shared" si="18"/>
        <v>0</v>
      </c>
      <c r="AF18" s="65"/>
      <c r="AG18" s="59">
        <f t="shared" si="19"/>
        <v>0</v>
      </c>
    </row>
    <row r="19" spans="1:33" ht="15" customHeight="1" x14ac:dyDescent="0.2">
      <c r="A19" s="7" t="s">
        <v>39</v>
      </c>
      <c r="B19" s="7"/>
      <c r="C19" s="7"/>
      <c r="D19" s="7"/>
      <c r="E19" s="7"/>
      <c r="F19" s="66">
        <f>SUM(F12:F18)</f>
        <v>1</v>
      </c>
      <c r="G19" s="67">
        <f>SUM(G12:G18)</f>
        <v>1112020</v>
      </c>
      <c r="H19" s="67">
        <f>SUM(H12:H18)</f>
        <v>1400000.0000000002</v>
      </c>
      <c r="I19" s="67">
        <f>SUM(I12:I18)</f>
        <v>287980.00000000023</v>
      </c>
      <c r="J19" s="68">
        <f t="shared" si="2"/>
        <v>0.7942999999999999</v>
      </c>
      <c r="K19" s="69">
        <f>I19/J6</f>
        <v>0.20570000000000013</v>
      </c>
      <c r="M19" s="59">
        <f>SUM(M12:M18)</f>
        <v>2800000.0000000005</v>
      </c>
      <c r="N19" s="59">
        <f t="shared" si="3"/>
        <v>1400000.0000000002</v>
      </c>
      <c r="O19" s="59">
        <f t="shared" si="4"/>
        <v>1400000.0000000002</v>
      </c>
      <c r="P19" s="59"/>
      <c r="Q19" s="8"/>
      <c r="R19" s="70">
        <v>360000</v>
      </c>
      <c r="S19" s="70">
        <v>380000</v>
      </c>
      <c r="T19" s="70">
        <v>240000</v>
      </c>
      <c r="U19" s="70">
        <v>0</v>
      </c>
      <c r="V19" s="70">
        <v>0</v>
      </c>
      <c r="W19" s="70">
        <v>300000</v>
      </c>
      <c r="X19" s="70">
        <v>120000</v>
      </c>
      <c r="Y19" s="70">
        <v>0</v>
      </c>
      <c r="Z19" s="70">
        <v>0</v>
      </c>
      <c r="AA19" s="70">
        <v>0</v>
      </c>
      <c r="AB19" s="70">
        <v>0</v>
      </c>
      <c r="AC19" s="70">
        <v>0</v>
      </c>
      <c r="AD19" s="70">
        <v>0</v>
      </c>
      <c r="AE19" s="70">
        <v>0</v>
      </c>
      <c r="AF19" s="70">
        <f>SUM(AF12:AF18)</f>
        <v>0</v>
      </c>
      <c r="AG19" s="71">
        <f>SUM(AG12:AG18)</f>
        <v>1400000</v>
      </c>
    </row>
    <row r="20" spans="1:33" ht="15" customHeight="1" x14ac:dyDescent="0.2">
      <c r="A20" s="27"/>
      <c r="F20" s="15"/>
      <c r="H20" s="14"/>
      <c r="I20" s="14"/>
      <c r="J20" s="72"/>
      <c r="M20" s="59"/>
      <c r="N20" s="59"/>
      <c r="O20" s="59"/>
      <c r="P20" s="59"/>
      <c r="Q20" s="8"/>
      <c r="R20" s="73" t="s">
        <v>48</v>
      </c>
      <c r="S20" s="59"/>
      <c r="T20" s="74"/>
    </row>
    <row r="21" spans="1:33" ht="15" customHeight="1" x14ac:dyDescent="0.2">
      <c r="A21" s="6" t="s">
        <v>49</v>
      </c>
      <c r="B21" s="6"/>
      <c r="C21" s="6"/>
      <c r="D21" s="6"/>
      <c r="E21" s="6"/>
      <c r="F21" s="75" t="s">
        <v>50</v>
      </c>
      <c r="G21" s="75" t="s">
        <v>51</v>
      </c>
      <c r="H21" s="76" t="s">
        <v>52</v>
      </c>
      <c r="I21" s="76" t="s">
        <v>53</v>
      </c>
      <c r="J21" s="77" t="s">
        <v>54</v>
      </c>
      <c r="P21" s="59"/>
      <c r="Q21" s="59"/>
      <c r="R21" s="73"/>
      <c r="S21" s="59"/>
      <c r="T21" s="74"/>
      <c r="U21" s="59"/>
    </row>
    <row r="22" spans="1:33" ht="15" customHeight="1" x14ac:dyDescent="0.2">
      <c r="A22" s="78" t="s">
        <v>55</v>
      </c>
      <c r="B22" s="79"/>
      <c r="C22" s="79"/>
      <c r="D22" s="79"/>
      <c r="E22" s="79"/>
      <c r="F22" s="14">
        <f>IFERROR(+PG!G6+SD!G6+DD!G6+CD!G6+BN!G6+CA!G6+Warranty!G6,0)</f>
        <v>1400000.0000000002</v>
      </c>
      <c r="G22" s="14">
        <f>+PG!G28+SD!G28+DD!G28+CD!G28+BN!G27+CA!G27+Warranty!G27</f>
        <v>1112020</v>
      </c>
      <c r="H22" s="14">
        <f>IFERROR(+F22-G22,0)</f>
        <v>287980.00000000023</v>
      </c>
      <c r="I22" s="15">
        <f>IFERROR(+F22/$F$29,0)</f>
        <v>1</v>
      </c>
      <c r="J22" s="80">
        <f>IFERROR(+H22/$H$29,0)</f>
        <v>1</v>
      </c>
      <c r="M22" s="81" t="s">
        <v>56</v>
      </c>
      <c r="N22" s="81" t="s">
        <v>57</v>
      </c>
      <c r="O22" s="81" t="s">
        <v>58</v>
      </c>
      <c r="P22" s="59"/>
      <c r="Q22" s="59"/>
      <c r="R22" s="59"/>
      <c r="S22" s="59"/>
      <c r="T22" s="74"/>
    </row>
    <row r="23" spans="1:33" ht="15" customHeight="1" x14ac:dyDescent="0.2">
      <c r="A23" s="78" t="s">
        <v>59</v>
      </c>
      <c r="B23" s="79"/>
      <c r="C23" s="79"/>
      <c r="D23" s="79"/>
      <c r="E23" s="79"/>
      <c r="F23" s="14">
        <f>IFERROR(+PG!G30+SD!G30+DD!G30+CD!G30+BN!G29+CA!G29+Warranty!G29,0)</f>
        <v>0</v>
      </c>
      <c r="G23" s="14">
        <f>+PG!G52+SD!G52+DD!G52+CD!G52+BN!G50+CA!G50+Warranty!G50</f>
        <v>0</v>
      </c>
      <c r="H23" s="14">
        <f>IFERROR(+F23-G23,0)</f>
        <v>0</v>
      </c>
      <c r="I23" s="15">
        <f>IFERROR(+F23/$F$29,0)</f>
        <v>0</v>
      </c>
      <c r="J23" s="80">
        <f>IFERROR(+H23/$H$29,0)</f>
        <v>0</v>
      </c>
      <c r="M23" s="73" t="s">
        <v>60</v>
      </c>
      <c r="N23" s="82">
        <v>0</v>
      </c>
      <c r="O23" s="83"/>
      <c r="P23" s="59"/>
      <c r="Q23" s="59"/>
      <c r="R23" s="59"/>
      <c r="S23" s="59"/>
      <c r="T23" s="74"/>
    </row>
    <row r="24" spans="1:33" ht="15" customHeight="1" x14ac:dyDescent="0.2">
      <c r="A24" s="78" t="s">
        <v>61</v>
      </c>
      <c r="B24" s="79"/>
      <c r="C24" s="79"/>
      <c r="D24" s="79"/>
      <c r="E24" s="79"/>
      <c r="F24" s="14">
        <f>IFERROR(+PG!G54+SD!G54+DD!G54+CD!G54+BN!G52+CA!G52+Warranty!G52,0)</f>
        <v>0</v>
      </c>
      <c r="G24" s="14">
        <f>+PG!G76+SD!G76+DD!G76+CD!G76+BN!G73+CA!G73+Warranty!G73</f>
        <v>0</v>
      </c>
      <c r="H24" s="14">
        <f>IFERROR(+F24-G24,0)</f>
        <v>0</v>
      </c>
      <c r="I24" s="15">
        <f>IFERROR(+F24/$F$29,0)</f>
        <v>0</v>
      </c>
      <c r="J24" s="80">
        <f>IFERROR(+H24/$H$29,0)</f>
        <v>0</v>
      </c>
      <c r="M24" s="73" t="s">
        <v>62</v>
      </c>
      <c r="N24" s="82">
        <v>0</v>
      </c>
      <c r="O24" s="83"/>
      <c r="P24" s="59"/>
      <c r="Q24" s="59"/>
      <c r="R24" s="59"/>
      <c r="S24" s="59"/>
      <c r="T24" s="74"/>
    </row>
    <row r="25" spans="1:33" ht="15" customHeight="1" x14ac:dyDescent="0.2">
      <c r="A25" s="78" t="s">
        <v>63</v>
      </c>
      <c r="B25" s="79"/>
      <c r="C25" s="79"/>
      <c r="D25" s="79"/>
      <c r="E25" s="79"/>
      <c r="F25" s="14">
        <f>IFERROR(+PG!G78+SD!G78+DD!G78+CD!G78+BN!G75+CA!G75+Warranty!G75,0)</f>
        <v>0</v>
      </c>
      <c r="G25" s="14">
        <f>+PG!G81+SD!G81+DD!G81+CD!G81+BN!G78+CA!G78+Warranty!G78</f>
        <v>0</v>
      </c>
      <c r="H25" s="14">
        <f>IFERROR(+F25-G25,0)</f>
        <v>0</v>
      </c>
      <c r="I25" s="15">
        <f>IFERROR(+F25/$F$29,0)</f>
        <v>0</v>
      </c>
      <c r="J25" s="80">
        <f>IFERROR(+H25/$H$29,0)</f>
        <v>0</v>
      </c>
      <c r="M25" s="73" t="s">
        <v>64</v>
      </c>
      <c r="N25" s="82">
        <v>0</v>
      </c>
      <c r="O25" s="83"/>
      <c r="P25" s="59"/>
      <c r="Q25" s="59"/>
      <c r="R25" s="59"/>
      <c r="S25" s="59"/>
      <c r="T25" s="74"/>
    </row>
    <row r="26" spans="1:33" ht="15" customHeight="1" x14ac:dyDescent="0.2">
      <c r="A26" s="78" t="s">
        <v>65</v>
      </c>
      <c r="B26" s="79"/>
      <c r="C26" s="79"/>
      <c r="D26" s="79"/>
      <c r="E26" s="79"/>
      <c r="F26" s="14">
        <f>IFERROR(+PG!G83+SD!G83+DD!G83+CD!G83+BN!G80+CA!G80+Warranty!G80,0)</f>
        <v>0</v>
      </c>
      <c r="G26" s="14">
        <f>+PG!G88+SD!G88+DD!G88+CD!G88+BN!G85+CA!G85+Warranty!G85</f>
        <v>0</v>
      </c>
      <c r="H26" s="14">
        <f>IFERROR(+F26-G26,0)</f>
        <v>0</v>
      </c>
      <c r="I26" s="15">
        <f>IFERROR(+F26/$F$29,0)</f>
        <v>0</v>
      </c>
      <c r="J26" s="80">
        <f>IFERROR(+H26/$H$29,0)</f>
        <v>0</v>
      </c>
      <c r="M26" s="73" t="s">
        <v>66</v>
      </c>
      <c r="N26" s="82">
        <v>0</v>
      </c>
      <c r="O26" s="83"/>
      <c r="P26" s="59"/>
      <c r="Q26" s="59"/>
      <c r="R26" s="59"/>
      <c r="S26" s="59"/>
      <c r="T26" s="74"/>
    </row>
    <row r="27" spans="1:33" ht="15" customHeight="1" x14ac:dyDescent="0.2">
      <c r="A27" s="36"/>
      <c r="B27" s="36"/>
      <c r="C27" s="36"/>
      <c r="D27" s="36"/>
      <c r="E27" s="36"/>
      <c r="H27" s="14"/>
      <c r="I27" s="15"/>
      <c r="J27" s="80"/>
      <c r="M27" s="73" t="s">
        <v>67</v>
      </c>
      <c r="N27" s="82">
        <v>0</v>
      </c>
      <c r="O27" s="83"/>
      <c r="P27" s="59"/>
      <c r="Q27" s="59"/>
      <c r="R27" s="59"/>
      <c r="S27" s="59"/>
      <c r="T27" s="74"/>
    </row>
    <row r="28" spans="1:33" ht="15" customHeight="1" x14ac:dyDescent="0.2">
      <c r="A28" s="36"/>
      <c r="B28" s="36"/>
      <c r="C28" s="36"/>
      <c r="D28" s="36"/>
      <c r="E28" s="36"/>
      <c r="H28" s="14"/>
      <c r="I28" s="15"/>
      <c r="J28" s="80"/>
      <c r="M28" s="59"/>
      <c r="N28" s="59"/>
      <c r="O28" s="59"/>
      <c r="P28" s="59"/>
      <c r="Q28" s="59"/>
      <c r="R28" s="59"/>
      <c r="S28" s="59"/>
      <c r="T28" s="74"/>
    </row>
    <row r="29" spans="1:33" ht="15" customHeight="1" x14ac:dyDescent="0.2">
      <c r="A29" s="5" t="s">
        <v>39</v>
      </c>
      <c r="B29" s="5"/>
      <c r="C29" s="5"/>
      <c r="D29" s="5"/>
      <c r="E29" s="5"/>
      <c r="F29" s="84">
        <f>IFERROR(+SUM(F22:F26),0)</f>
        <v>1400000.0000000002</v>
      </c>
      <c r="G29" s="84">
        <f>+SUM(G22:G26)</f>
        <v>1112020</v>
      </c>
      <c r="H29" s="84">
        <f>IFERROR(+SUM(H22:H26),0)</f>
        <v>287980.00000000023</v>
      </c>
      <c r="I29" s="85">
        <f>IFERROR(+SUM(I22:I26),0)</f>
        <v>1</v>
      </c>
      <c r="J29" s="86">
        <f>IFERROR(+SUM(J22:J26),0)</f>
        <v>1</v>
      </c>
      <c r="M29" s="59"/>
      <c r="N29" s="59"/>
      <c r="O29" s="59"/>
      <c r="P29" s="59"/>
      <c r="Q29" s="59"/>
      <c r="R29" s="59"/>
      <c r="S29" s="59"/>
      <c r="T29" s="74"/>
    </row>
    <row r="30" spans="1:33" ht="15" customHeight="1" x14ac:dyDescent="0.2">
      <c r="A30" s="87"/>
      <c r="B30" s="88"/>
      <c r="C30" s="88"/>
      <c r="D30" s="88"/>
      <c r="E30" s="88"/>
      <c r="H30" s="14"/>
      <c r="I30" s="15"/>
      <c r="M30" s="59"/>
      <c r="N30" s="59"/>
      <c r="O30" s="59"/>
      <c r="P30" s="59"/>
      <c r="Q30" s="59"/>
      <c r="R30" s="59"/>
      <c r="S30" s="59"/>
      <c r="T30" s="74"/>
    </row>
    <row r="31" spans="1:33" ht="15" customHeight="1" x14ac:dyDescent="0.2">
      <c r="A31" s="4" t="s">
        <v>68</v>
      </c>
      <c r="B31" s="4"/>
      <c r="C31" s="4"/>
      <c r="D31" s="4"/>
      <c r="E31" s="4"/>
      <c r="F31" s="4"/>
      <c r="G31" s="4"/>
      <c r="H31" s="4"/>
      <c r="I31" s="4"/>
      <c r="J31" s="4"/>
      <c r="M31" s="59"/>
      <c r="N31" s="65"/>
      <c r="O31" s="59"/>
      <c r="P31" s="59"/>
      <c r="Q31" s="59"/>
      <c r="R31" s="59"/>
      <c r="S31" s="59"/>
      <c r="T31" s="74"/>
    </row>
    <row r="32" spans="1:33" ht="15" customHeight="1" x14ac:dyDescent="0.2">
      <c r="A32" s="27" t="s">
        <v>69</v>
      </c>
      <c r="E32" s="3" t="s">
        <v>70</v>
      </c>
      <c r="F32" s="3"/>
      <c r="G32" s="63"/>
      <c r="H32" s="61"/>
      <c r="I32" s="61"/>
      <c r="J32" s="89"/>
      <c r="M32" s="90" t="s">
        <v>39</v>
      </c>
      <c r="N32" s="91">
        <f>SUM(N23:N30)</f>
        <v>0</v>
      </c>
      <c r="O32" s="59"/>
      <c r="P32" s="59"/>
      <c r="Q32" s="59"/>
      <c r="R32" s="59"/>
      <c r="S32" s="59"/>
      <c r="T32" s="74"/>
    </row>
    <row r="33" spans="1:20" ht="15" customHeight="1" x14ac:dyDescent="0.2">
      <c r="A33" s="27" t="s">
        <v>71</v>
      </c>
      <c r="E33" s="2" t="s">
        <v>72</v>
      </c>
      <c r="F33" s="2"/>
      <c r="G33" s="92"/>
      <c r="H33" s="93"/>
      <c r="I33" s="93"/>
      <c r="J33" s="94"/>
      <c r="M33" s="59"/>
      <c r="N33" s="59"/>
      <c r="O33" s="59"/>
      <c r="P33" s="59"/>
      <c r="Q33" s="59"/>
      <c r="R33" s="59"/>
      <c r="S33" s="59"/>
      <c r="T33" s="74"/>
    </row>
    <row r="34" spans="1:20" ht="15" customHeight="1" x14ac:dyDescent="0.2">
      <c r="A34" s="27" t="s">
        <v>73</v>
      </c>
      <c r="E34" s="95" t="s">
        <v>74</v>
      </c>
      <c r="F34" s="96"/>
      <c r="G34" s="92"/>
      <c r="H34" s="93"/>
      <c r="I34" s="93"/>
      <c r="J34" s="94"/>
      <c r="M34" s="59"/>
      <c r="N34" s="59"/>
      <c r="O34" s="59"/>
      <c r="P34" s="59"/>
      <c r="Q34" s="59"/>
      <c r="R34" s="59"/>
      <c r="S34" s="59"/>
      <c r="T34" s="74"/>
    </row>
    <row r="35" spans="1:20" ht="15" customHeight="1" x14ac:dyDescent="0.25">
      <c r="A35" s="31" t="s">
        <v>75</v>
      </c>
      <c r="B35" s="32"/>
      <c r="C35" s="32"/>
      <c r="D35" s="32"/>
      <c r="E35" s="97" t="s">
        <v>76</v>
      </c>
      <c r="F35" s="98"/>
      <c r="G35" s="32"/>
      <c r="H35" s="32"/>
      <c r="I35" s="32"/>
      <c r="J35" s="99"/>
    </row>
    <row r="36" spans="1:20" ht="15" customHeight="1" x14ac:dyDescent="0.2">
      <c r="A36" s="27"/>
      <c r="F36" s="15"/>
      <c r="G36" s="18"/>
      <c r="H36" s="100"/>
      <c r="I36" s="14"/>
      <c r="J36" s="100"/>
    </row>
    <row r="37" spans="1:20" ht="17.25" customHeight="1" x14ac:dyDescent="0.2">
      <c r="A37" s="1" t="s">
        <v>77</v>
      </c>
      <c r="B37" s="1"/>
      <c r="C37" s="1"/>
      <c r="D37" s="1"/>
      <c r="E37" s="1"/>
      <c r="F37" s="1"/>
      <c r="G37" s="1"/>
      <c r="H37" s="1"/>
      <c r="I37" s="1"/>
      <c r="J37" s="1"/>
    </row>
    <row r="38" spans="1:20" ht="16.5" customHeight="1" x14ac:dyDescent="0.2">
      <c r="A38" s="101"/>
      <c r="B38" s="40"/>
      <c r="C38" s="40"/>
      <c r="D38" s="40"/>
      <c r="E38" s="40"/>
      <c r="F38" s="40"/>
      <c r="G38" s="40"/>
      <c r="H38" s="40"/>
      <c r="I38" s="40"/>
      <c r="J38" s="102"/>
    </row>
    <row r="39" spans="1:20" ht="16.5" customHeight="1" x14ac:dyDescent="0.2">
      <c r="A39" s="103" t="str">
        <f>A22</f>
        <v>Architecture / Interiors</v>
      </c>
      <c r="B39" s="104" t="s">
        <v>78</v>
      </c>
      <c r="C39" s="105"/>
      <c r="D39" s="105"/>
      <c r="E39" s="106" t="s">
        <v>79</v>
      </c>
      <c r="F39" s="107"/>
      <c r="G39" s="107"/>
      <c r="H39" s="108"/>
      <c r="I39" s="108"/>
      <c r="J39" s="109"/>
    </row>
    <row r="40" spans="1:20" ht="16.5" customHeight="1" x14ac:dyDescent="0.2">
      <c r="A40" s="103" t="str">
        <f>A23</f>
        <v>Dept Name 2</v>
      </c>
      <c r="B40" s="104" t="s">
        <v>78</v>
      </c>
      <c r="C40" s="105"/>
      <c r="D40" s="105"/>
      <c r="E40" s="106" t="s">
        <v>79</v>
      </c>
      <c r="F40" s="107"/>
      <c r="G40" s="107"/>
      <c r="H40" s="108"/>
      <c r="I40" s="108"/>
      <c r="J40" s="109"/>
    </row>
    <row r="41" spans="1:20" ht="16.5" customHeight="1" x14ac:dyDescent="0.2">
      <c r="A41" s="103" t="str">
        <f>A24</f>
        <v>Dept Name 3</v>
      </c>
      <c r="B41" s="104" t="s">
        <v>78</v>
      </c>
      <c r="C41" s="105"/>
      <c r="D41" s="105"/>
      <c r="E41" s="106" t="s">
        <v>79</v>
      </c>
      <c r="F41" s="107"/>
      <c r="G41" s="107"/>
      <c r="H41" s="108"/>
      <c r="I41" s="108"/>
      <c r="J41" s="109"/>
    </row>
    <row r="42" spans="1:20" ht="16.5" customHeight="1" x14ac:dyDescent="0.2">
      <c r="A42" s="103" t="str">
        <f>A25</f>
        <v>Mechanical (consultant)</v>
      </c>
      <c r="B42" s="104" t="s">
        <v>78</v>
      </c>
      <c r="C42" s="105"/>
      <c r="D42" s="105"/>
      <c r="E42" s="106" t="s">
        <v>79</v>
      </c>
      <c r="F42" s="107"/>
      <c r="G42" s="107"/>
      <c r="H42" s="108"/>
      <c r="I42" s="108"/>
      <c r="J42" s="109"/>
    </row>
    <row r="43" spans="1:20" ht="16.5" customHeight="1" x14ac:dyDescent="0.2">
      <c r="A43" s="103" t="str">
        <f>A26</f>
        <v>Misc</v>
      </c>
      <c r="B43" s="104" t="s">
        <v>78</v>
      </c>
      <c r="C43" s="105"/>
      <c r="D43" s="105"/>
      <c r="E43" s="107"/>
      <c r="F43" s="107"/>
      <c r="G43" s="107"/>
      <c r="H43" s="108"/>
      <c r="I43" s="108"/>
      <c r="J43" s="109"/>
    </row>
    <row r="44" spans="1:20" ht="17.25" customHeight="1" x14ac:dyDescent="0.2">
      <c r="A44" s="110"/>
      <c r="B44" s="111"/>
      <c r="C44" s="111"/>
      <c r="D44" s="112"/>
      <c r="E44" s="113"/>
      <c r="F44" s="113"/>
      <c r="G44" s="113"/>
      <c r="H44" s="111"/>
      <c r="I44" s="111"/>
      <c r="J44" s="114"/>
    </row>
  </sheetData>
  <mergeCells count="12">
    <mergeCell ref="A37:J37"/>
    <mergeCell ref="A21:E21"/>
    <mergeCell ref="A29:E29"/>
    <mergeCell ref="A31:J31"/>
    <mergeCell ref="E32:F32"/>
    <mergeCell ref="E33:F33"/>
    <mergeCell ref="K4:N4"/>
    <mergeCell ref="K5:R5"/>
    <mergeCell ref="A10:J10"/>
    <mergeCell ref="M10:O10"/>
    <mergeCell ref="Q10:Q20"/>
    <mergeCell ref="A19:E19"/>
  </mergeCells>
  <hyperlinks>
    <hyperlink ref="E35" r:id="rId1" xr:uid="{00000000-0004-0000-0000-000000000000}"/>
  </hyperlinks>
  <pageMargins left="0.7" right="0.7" top="0.75" bottom="0.75" header="0.511811023622047" footer="0.511811023622047"/>
  <pageSetup fitToHeight="0" orientation="portrait" horizontalDpi="300" verticalDpi="30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93"/>
  <sheetViews>
    <sheetView zoomScaleNormal="100" workbookViewId="0">
      <pane ySplit="4" topLeftCell="A5" activePane="bottomLeft" state="frozen"/>
      <selection pane="bottomLeft" activeCell="A7" sqref="A7"/>
    </sheetView>
  </sheetViews>
  <sheetFormatPr baseColWidth="10" defaultColWidth="9.1640625" defaultRowHeight="14" x14ac:dyDescent="0.15"/>
  <cols>
    <col min="1" max="1" width="9.1640625" style="115"/>
    <col min="2" max="2" width="9.33203125" style="115" customWidth="1"/>
    <col min="3" max="3" width="40.5" style="115" customWidth="1"/>
    <col min="4" max="4" width="10.6640625" style="115" customWidth="1"/>
    <col min="5" max="5" width="13.83203125" style="115" customWidth="1"/>
    <col min="6" max="6" width="24.1640625" style="116" customWidth="1"/>
    <col min="7" max="8" width="14.6640625" style="115" customWidth="1"/>
    <col min="9" max="9" width="25.5" style="115" customWidth="1"/>
    <col min="10" max="10" width="20.1640625" style="115" customWidth="1"/>
    <col min="11" max="11" width="25.33203125" style="115" customWidth="1"/>
    <col min="12" max="16384" width="9.1640625" style="115"/>
  </cols>
  <sheetData>
    <row r="1" spans="1:11" ht="30" customHeight="1" x14ac:dyDescent="0.15">
      <c r="A1" s="117" t="str">
        <f>+'Budget Updated'!A2</f>
        <v>Oakhaven Public Safety Campus  -  GRC-26-0142</v>
      </c>
    </row>
    <row r="3" spans="1:11" ht="15.75" customHeight="1" x14ac:dyDescent="0.15">
      <c r="A3" s="12" t="str">
        <f>+'Budget Updated'!A12</f>
        <v>Programming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30" customHeight="1" x14ac:dyDescent="0.15">
      <c r="A4" s="118"/>
      <c r="B4" s="119">
        <f>+(J5-I5)/7</f>
        <v>3</v>
      </c>
      <c r="C4" s="120" t="s">
        <v>80</v>
      </c>
      <c r="D4" s="121"/>
      <c r="E4" s="122"/>
      <c r="F4" s="123" t="s">
        <v>81</v>
      </c>
      <c r="G4" s="124" t="s">
        <v>82</v>
      </c>
      <c r="H4" s="125" t="s">
        <v>83</v>
      </c>
      <c r="I4" s="126" t="s">
        <v>84</v>
      </c>
      <c r="J4" s="126" t="s">
        <v>85</v>
      </c>
      <c r="K4" s="127" t="s">
        <v>86</v>
      </c>
    </row>
    <row r="5" spans="1:11" ht="15" customHeight="1" x14ac:dyDescent="0.15">
      <c r="A5" s="128"/>
      <c r="B5" s="129" t="s">
        <v>87</v>
      </c>
      <c r="C5" s="120"/>
      <c r="D5" s="120"/>
      <c r="E5" s="130"/>
      <c r="F5" s="131"/>
      <c r="G5" s="132"/>
      <c r="H5" s="133"/>
      <c r="I5" s="134">
        <f>'Budget Updated'!C12</f>
        <v>46244</v>
      </c>
      <c r="J5" s="134">
        <f>'Budget Updated'!D12</f>
        <v>46265</v>
      </c>
      <c r="K5" s="135"/>
    </row>
    <row r="6" spans="1:11" ht="15" customHeight="1" x14ac:dyDescent="0.15">
      <c r="A6" s="136"/>
      <c r="B6" s="137"/>
      <c r="C6" s="138" t="str">
        <f>'Budget Updated'!A22</f>
        <v>Architecture / Interiors</v>
      </c>
      <c r="D6" s="138" t="s">
        <v>88</v>
      </c>
      <c r="E6" s="139" t="s">
        <v>51</v>
      </c>
      <c r="F6" s="140">
        <f>+G28/($G$28+$G$52+$G$76+$G$81+$G$88)</f>
        <v>1</v>
      </c>
      <c r="G6" s="139">
        <f>'Budget Updated'!$H$12*F6</f>
        <v>70000.000000000015</v>
      </c>
      <c r="H6" s="141">
        <f>G6*(100%-'Budget Updated'!$B$8)</f>
        <v>56000.000000000015</v>
      </c>
      <c r="I6" s="139"/>
      <c r="J6" s="142"/>
      <c r="K6" s="143"/>
    </row>
    <row r="7" spans="1:11" ht="15" customHeight="1" x14ac:dyDescent="0.15">
      <c r="A7" s="144"/>
      <c r="B7" s="145">
        <f t="shared" ref="B7:B23" si="0">D7/$B$4</f>
        <v>0</v>
      </c>
      <c r="C7" s="142" t="s">
        <v>89</v>
      </c>
      <c r="D7" s="146"/>
      <c r="E7" s="147">
        <v>315</v>
      </c>
      <c r="F7" s="148"/>
      <c r="G7" s="147">
        <f t="shared" ref="G7:G27" si="1">E7*D7</f>
        <v>0</v>
      </c>
      <c r="H7" s="139"/>
      <c r="I7" s="139"/>
      <c r="J7" s="142"/>
      <c r="K7" s="149">
        <f t="shared" ref="K7:K26" si="2">IFERROR(G7/$G$6,0)</f>
        <v>0</v>
      </c>
    </row>
    <row r="8" spans="1:11" ht="15" customHeight="1" x14ac:dyDescent="0.15">
      <c r="A8" s="144" t="s">
        <v>90</v>
      </c>
      <c r="B8" s="145">
        <f t="shared" si="0"/>
        <v>13.333333333333334</v>
      </c>
      <c r="C8" s="142" t="s">
        <v>91</v>
      </c>
      <c r="D8" s="146">
        <v>40</v>
      </c>
      <c r="E8" s="147">
        <v>310</v>
      </c>
      <c r="F8" s="148"/>
      <c r="G8" s="147">
        <f t="shared" si="1"/>
        <v>12400</v>
      </c>
      <c r="H8" s="139"/>
      <c r="I8" s="139"/>
      <c r="J8" s="142"/>
      <c r="K8" s="149">
        <f t="shared" si="2"/>
        <v>0.1771428571428571</v>
      </c>
    </row>
    <row r="9" spans="1:11" ht="15" customHeight="1" x14ac:dyDescent="0.15">
      <c r="A9" s="144"/>
      <c r="B9" s="145">
        <f t="shared" si="0"/>
        <v>0</v>
      </c>
      <c r="C9" s="142" t="s">
        <v>92</v>
      </c>
      <c r="D9" s="146"/>
      <c r="E9" s="147">
        <v>250</v>
      </c>
      <c r="F9" s="148"/>
      <c r="G9" s="147">
        <f t="shared" si="1"/>
        <v>0</v>
      </c>
      <c r="H9" s="139"/>
      <c r="I9" s="139"/>
      <c r="J9" s="142"/>
      <c r="K9" s="149">
        <f t="shared" si="2"/>
        <v>0</v>
      </c>
    </row>
    <row r="10" spans="1:11" ht="15" customHeight="1" x14ac:dyDescent="0.15">
      <c r="A10" s="144" t="s">
        <v>93</v>
      </c>
      <c r="B10" s="145">
        <f t="shared" si="0"/>
        <v>13.333333333333334</v>
      </c>
      <c r="C10" s="142" t="s">
        <v>94</v>
      </c>
      <c r="D10" s="146">
        <v>40</v>
      </c>
      <c r="E10" s="147">
        <v>175</v>
      </c>
      <c r="F10" s="148"/>
      <c r="G10" s="147">
        <f t="shared" si="1"/>
        <v>7000</v>
      </c>
      <c r="H10" s="139"/>
      <c r="I10" s="139"/>
      <c r="J10" s="142"/>
      <c r="K10" s="149">
        <f t="shared" si="2"/>
        <v>9.9999999999999978E-2</v>
      </c>
    </row>
    <row r="11" spans="1:11" ht="15" customHeight="1" x14ac:dyDescent="0.15">
      <c r="A11" s="144" t="s">
        <v>95</v>
      </c>
      <c r="B11" s="145">
        <f t="shared" si="0"/>
        <v>0</v>
      </c>
      <c r="C11" s="142" t="s">
        <v>96</v>
      </c>
      <c r="D11" s="146"/>
      <c r="E11" s="147">
        <v>170</v>
      </c>
      <c r="F11" s="148"/>
      <c r="G11" s="147">
        <f t="shared" si="1"/>
        <v>0</v>
      </c>
      <c r="H11" s="139"/>
      <c r="I11" s="139"/>
      <c r="J11" s="142"/>
      <c r="K11" s="149">
        <f t="shared" si="2"/>
        <v>0</v>
      </c>
    </row>
    <row r="12" spans="1:11" ht="15" customHeight="1" x14ac:dyDescent="0.15">
      <c r="A12" s="144"/>
      <c r="B12" s="145">
        <f t="shared" si="0"/>
        <v>0</v>
      </c>
      <c r="C12" s="142" t="s">
        <v>97</v>
      </c>
      <c r="D12" s="146"/>
      <c r="E12" s="147">
        <v>150</v>
      </c>
      <c r="F12" s="148"/>
      <c r="G12" s="147">
        <f t="shared" si="1"/>
        <v>0</v>
      </c>
      <c r="H12" s="139"/>
      <c r="I12" s="139"/>
      <c r="J12" s="142"/>
      <c r="K12" s="149">
        <f t="shared" si="2"/>
        <v>0</v>
      </c>
    </row>
    <row r="13" spans="1:11" ht="15" customHeight="1" x14ac:dyDescent="0.15">
      <c r="A13" s="144" t="s">
        <v>98</v>
      </c>
      <c r="B13" s="145">
        <f t="shared" si="0"/>
        <v>20</v>
      </c>
      <c r="C13" s="142" t="s">
        <v>99</v>
      </c>
      <c r="D13" s="146">
        <v>60</v>
      </c>
      <c r="E13" s="147">
        <v>155</v>
      </c>
      <c r="F13" s="148"/>
      <c r="G13" s="147">
        <f t="shared" si="1"/>
        <v>9300</v>
      </c>
      <c r="H13" s="139"/>
      <c r="I13" s="139"/>
      <c r="J13" s="142"/>
      <c r="K13" s="149">
        <f t="shared" si="2"/>
        <v>0.13285714285714284</v>
      </c>
    </row>
    <row r="14" spans="1:11" ht="15" customHeight="1" x14ac:dyDescent="0.15">
      <c r="A14" s="144"/>
      <c r="B14" s="145">
        <f t="shared" si="0"/>
        <v>0</v>
      </c>
      <c r="C14" s="142" t="s">
        <v>100</v>
      </c>
      <c r="D14" s="146"/>
      <c r="E14" s="147">
        <v>140</v>
      </c>
      <c r="F14" s="148"/>
      <c r="G14" s="147">
        <f t="shared" si="1"/>
        <v>0</v>
      </c>
      <c r="H14" s="139"/>
      <c r="I14" s="139"/>
      <c r="J14" s="142"/>
      <c r="K14" s="149">
        <f t="shared" si="2"/>
        <v>0</v>
      </c>
    </row>
    <row r="15" spans="1:11" ht="15" customHeight="1" x14ac:dyDescent="0.15">
      <c r="A15" s="144" t="s">
        <v>101</v>
      </c>
      <c r="B15" s="145">
        <f t="shared" si="0"/>
        <v>0</v>
      </c>
      <c r="C15" s="142" t="s">
        <v>102</v>
      </c>
      <c r="D15" s="146">
        <v>0</v>
      </c>
      <c r="E15" s="147">
        <v>115</v>
      </c>
      <c r="F15" s="148"/>
      <c r="G15" s="147">
        <f t="shared" si="1"/>
        <v>0</v>
      </c>
      <c r="H15" s="139"/>
      <c r="I15" s="139"/>
      <c r="J15" s="142"/>
      <c r="K15" s="149">
        <f t="shared" si="2"/>
        <v>0</v>
      </c>
    </row>
    <row r="16" spans="1:11" ht="15" customHeight="1" x14ac:dyDescent="0.15">
      <c r="A16" s="144"/>
      <c r="B16" s="145">
        <f t="shared" si="0"/>
        <v>0</v>
      </c>
      <c r="C16" s="142" t="s">
        <v>103</v>
      </c>
      <c r="D16" s="146"/>
      <c r="E16" s="147">
        <v>65</v>
      </c>
      <c r="F16" s="148"/>
      <c r="G16" s="147">
        <f t="shared" si="1"/>
        <v>0</v>
      </c>
      <c r="H16" s="139"/>
      <c r="I16" s="139"/>
      <c r="J16" s="142"/>
      <c r="K16" s="149">
        <f t="shared" si="2"/>
        <v>0</v>
      </c>
    </row>
    <row r="17" spans="1:12" ht="15" customHeight="1" x14ac:dyDescent="0.15">
      <c r="A17" s="144"/>
      <c r="B17" s="145">
        <f t="shared" si="0"/>
        <v>0</v>
      </c>
      <c r="C17" s="142" t="s">
        <v>104</v>
      </c>
      <c r="D17" s="146"/>
      <c r="E17" s="147">
        <v>155</v>
      </c>
      <c r="F17" s="148"/>
      <c r="G17" s="147">
        <f t="shared" si="1"/>
        <v>0</v>
      </c>
      <c r="H17" s="139"/>
      <c r="I17" s="139"/>
      <c r="J17" s="142"/>
      <c r="K17" s="149">
        <f t="shared" si="2"/>
        <v>0</v>
      </c>
    </row>
    <row r="18" spans="1:12" ht="15" customHeight="1" x14ac:dyDescent="0.15">
      <c r="A18" s="144" t="s">
        <v>105</v>
      </c>
      <c r="B18" s="145">
        <f t="shared" si="0"/>
        <v>13.333333333333334</v>
      </c>
      <c r="C18" s="142" t="s">
        <v>106</v>
      </c>
      <c r="D18" s="146">
        <v>40</v>
      </c>
      <c r="E18" s="147">
        <v>145</v>
      </c>
      <c r="F18" s="148"/>
      <c r="G18" s="147">
        <f t="shared" si="1"/>
        <v>5800</v>
      </c>
      <c r="H18" s="139"/>
      <c r="I18" s="139"/>
      <c r="J18" s="142"/>
      <c r="K18" s="149">
        <f t="shared" si="2"/>
        <v>8.2857142857142838E-2</v>
      </c>
    </row>
    <row r="19" spans="1:12" ht="15" customHeight="1" x14ac:dyDescent="0.15">
      <c r="A19" s="144"/>
      <c r="B19" s="145">
        <f t="shared" si="0"/>
        <v>0</v>
      </c>
      <c r="C19" s="142" t="s">
        <v>107</v>
      </c>
      <c r="D19" s="146"/>
      <c r="E19" s="147">
        <v>125</v>
      </c>
      <c r="F19" s="148"/>
      <c r="G19" s="147">
        <f t="shared" si="1"/>
        <v>0</v>
      </c>
      <c r="H19" s="139"/>
      <c r="I19" s="139"/>
      <c r="J19" s="142"/>
      <c r="K19" s="149">
        <f t="shared" si="2"/>
        <v>0</v>
      </c>
    </row>
    <row r="20" spans="1:12" ht="15" customHeight="1" x14ac:dyDescent="0.15">
      <c r="A20" s="144"/>
      <c r="B20" s="145">
        <f t="shared" si="0"/>
        <v>0</v>
      </c>
      <c r="C20" s="142" t="s">
        <v>108</v>
      </c>
      <c r="D20" s="146"/>
      <c r="E20" s="147">
        <v>110</v>
      </c>
      <c r="F20" s="148"/>
      <c r="G20" s="147">
        <f t="shared" si="1"/>
        <v>0</v>
      </c>
      <c r="H20" s="139"/>
      <c r="I20" s="139"/>
      <c r="J20" s="142"/>
      <c r="K20" s="149">
        <f t="shared" si="2"/>
        <v>0</v>
      </c>
    </row>
    <row r="21" spans="1:12" ht="15" customHeight="1" x14ac:dyDescent="0.15">
      <c r="A21" s="144" t="s">
        <v>109</v>
      </c>
      <c r="B21" s="145">
        <f t="shared" si="0"/>
        <v>0</v>
      </c>
      <c r="C21" s="142" t="s">
        <v>110</v>
      </c>
      <c r="D21" s="146">
        <v>0</v>
      </c>
      <c r="E21" s="147">
        <v>100</v>
      </c>
      <c r="F21" s="148"/>
      <c r="G21" s="147">
        <f t="shared" si="1"/>
        <v>0</v>
      </c>
      <c r="H21" s="139"/>
      <c r="I21" s="139"/>
      <c r="J21" s="142"/>
      <c r="K21" s="149">
        <f t="shared" si="2"/>
        <v>0</v>
      </c>
    </row>
    <row r="22" spans="1:12" ht="15" customHeight="1" x14ac:dyDescent="0.15">
      <c r="A22" s="144"/>
      <c r="B22" s="145">
        <f t="shared" si="0"/>
        <v>0</v>
      </c>
      <c r="C22" s="142" t="s">
        <v>111</v>
      </c>
      <c r="D22" s="146"/>
      <c r="E22" s="147">
        <v>50</v>
      </c>
      <c r="F22" s="148"/>
      <c r="G22" s="147">
        <f t="shared" si="1"/>
        <v>0</v>
      </c>
      <c r="H22" s="139"/>
      <c r="I22" s="139"/>
      <c r="J22" s="142"/>
      <c r="K22" s="149">
        <f t="shared" si="2"/>
        <v>0</v>
      </c>
    </row>
    <row r="23" spans="1:12" ht="15" customHeight="1" x14ac:dyDescent="0.15">
      <c r="A23" s="144"/>
      <c r="B23" s="145">
        <f t="shared" si="0"/>
        <v>0</v>
      </c>
      <c r="C23" s="142" t="s">
        <v>45</v>
      </c>
      <c r="D23" s="146">
        <v>0</v>
      </c>
      <c r="E23" s="147">
        <v>130</v>
      </c>
      <c r="F23" s="148"/>
      <c r="G23" s="147">
        <f t="shared" si="1"/>
        <v>0</v>
      </c>
      <c r="H23" s="139"/>
      <c r="I23" s="139"/>
      <c r="J23" s="142"/>
      <c r="K23" s="149">
        <f t="shared" si="2"/>
        <v>0</v>
      </c>
    </row>
    <row r="24" spans="1:12" ht="15" customHeight="1" x14ac:dyDescent="0.15">
      <c r="A24" s="144"/>
      <c r="B24" s="145">
        <v>0</v>
      </c>
      <c r="C24" s="142" t="s">
        <v>112</v>
      </c>
      <c r="D24" s="146">
        <v>0</v>
      </c>
      <c r="E24" s="147">
        <v>150</v>
      </c>
      <c r="F24" s="148"/>
      <c r="G24" s="147">
        <f t="shared" si="1"/>
        <v>0</v>
      </c>
      <c r="H24" s="139"/>
      <c r="I24" s="139"/>
      <c r="J24" s="142"/>
      <c r="K24" s="149">
        <f t="shared" si="2"/>
        <v>0</v>
      </c>
    </row>
    <row r="25" spans="1:12" ht="15" customHeight="1" x14ac:dyDescent="0.15">
      <c r="A25" s="144"/>
      <c r="B25" s="145">
        <f>D25/$B$4</f>
        <v>0</v>
      </c>
      <c r="C25" s="142" t="s">
        <v>113</v>
      </c>
      <c r="D25" s="146"/>
      <c r="E25" s="147">
        <v>155</v>
      </c>
      <c r="F25" s="148"/>
      <c r="G25" s="147">
        <f t="shared" si="1"/>
        <v>0</v>
      </c>
      <c r="H25" s="139"/>
      <c r="I25" s="139"/>
      <c r="J25" s="142"/>
      <c r="K25" s="149">
        <f t="shared" si="2"/>
        <v>0</v>
      </c>
    </row>
    <row r="26" spans="1:12" ht="15" customHeight="1" x14ac:dyDescent="0.15">
      <c r="A26" s="144" t="s">
        <v>114</v>
      </c>
      <c r="B26" s="145">
        <f>D26/$B$4</f>
        <v>0</v>
      </c>
      <c r="C26" s="150" t="s">
        <v>115</v>
      </c>
      <c r="D26" s="146">
        <v>0</v>
      </c>
      <c r="E26" s="151">
        <v>175</v>
      </c>
      <c r="F26" s="148"/>
      <c r="G26" s="147">
        <f t="shared" si="1"/>
        <v>0</v>
      </c>
      <c r="H26" s="139"/>
      <c r="I26" s="139"/>
      <c r="J26" s="142"/>
      <c r="K26" s="149">
        <f t="shared" si="2"/>
        <v>0</v>
      </c>
      <c r="L26" s="152" t="s">
        <v>116</v>
      </c>
    </row>
    <row r="27" spans="1:12" ht="16.5" customHeight="1" x14ac:dyDescent="0.15">
      <c r="A27" s="144"/>
      <c r="B27" s="145">
        <f>D27/$B$4</f>
        <v>0</v>
      </c>
      <c r="C27" s="142" t="s">
        <v>117</v>
      </c>
      <c r="D27" s="146"/>
      <c r="E27" s="147">
        <v>80</v>
      </c>
      <c r="F27" s="148"/>
      <c r="G27" s="153">
        <f t="shared" si="1"/>
        <v>0</v>
      </c>
      <c r="H27" s="142"/>
      <c r="I27" s="142"/>
      <c r="J27" s="142"/>
      <c r="K27" s="154">
        <f>IFERROR(G27/G6,0)</f>
        <v>0</v>
      </c>
    </row>
    <row r="28" spans="1:12" ht="15" customHeight="1" x14ac:dyDescent="0.15">
      <c r="A28" s="136"/>
      <c r="B28" s="155"/>
      <c r="C28" s="142"/>
      <c r="D28" s="142"/>
      <c r="E28" s="147"/>
      <c r="F28" s="148"/>
      <c r="G28" s="139">
        <f>SUM(G7:G27)</f>
        <v>34500</v>
      </c>
      <c r="H28" s="142"/>
      <c r="I28" s="142"/>
      <c r="J28" s="142"/>
      <c r="K28" s="143">
        <f>SUM(K7:K27)</f>
        <v>0.49285714285714277</v>
      </c>
    </row>
    <row r="29" spans="1:12" ht="15" customHeight="1" x14ac:dyDescent="0.15">
      <c r="A29" s="136"/>
      <c r="B29" s="155"/>
      <c r="C29" s="142"/>
      <c r="D29" s="142"/>
      <c r="E29" s="147"/>
      <c r="F29" s="148"/>
      <c r="G29" s="139"/>
      <c r="H29" s="142"/>
      <c r="I29" s="142"/>
      <c r="J29" s="142"/>
      <c r="K29" s="143"/>
    </row>
    <row r="30" spans="1:12" ht="15" customHeight="1" x14ac:dyDescent="0.15">
      <c r="A30" s="136"/>
      <c r="B30" s="155"/>
      <c r="C30" s="138" t="str">
        <f>'Budget Updated'!A23</f>
        <v>Dept Name 2</v>
      </c>
      <c r="D30" s="142"/>
      <c r="E30" s="147"/>
      <c r="F30" s="140">
        <f>+G52/($G$28+$G$52+$G$76+$G$81+$G$88)</f>
        <v>0</v>
      </c>
      <c r="G30" s="139">
        <f>'Budget Updated'!$H$12*F30</f>
        <v>0</v>
      </c>
      <c r="H30" s="141">
        <f>G30*(100%-'Budget Updated'!$B$8)</f>
        <v>0</v>
      </c>
      <c r="I30" s="142"/>
      <c r="J30" s="142"/>
      <c r="K30" s="143"/>
    </row>
    <row r="31" spans="1:12" ht="14.25" customHeight="1" x14ac:dyDescent="0.15">
      <c r="A31" s="144"/>
      <c r="B31" s="145">
        <f t="shared" ref="B31:B44" si="3">D31/$B$4</f>
        <v>0</v>
      </c>
      <c r="C31" s="142" t="s">
        <v>89</v>
      </c>
      <c r="D31" s="146"/>
      <c r="E31" s="147">
        <v>315</v>
      </c>
      <c r="F31" s="148"/>
      <c r="G31" s="147">
        <f t="shared" ref="G31:G51" si="4">E31*D31</f>
        <v>0</v>
      </c>
      <c r="H31" s="142"/>
      <c r="I31" s="142"/>
      <c r="J31" s="142"/>
      <c r="K31" s="149">
        <f t="shared" ref="K31:K51" si="5">IFERROR(G31/$G$30,0)</f>
        <v>0</v>
      </c>
    </row>
    <row r="32" spans="1:12" ht="14.25" customHeight="1" x14ac:dyDescent="0.15">
      <c r="A32" s="144"/>
      <c r="B32" s="145">
        <f t="shared" si="3"/>
        <v>0</v>
      </c>
      <c r="C32" s="142" t="s">
        <v>91</v>
      </c>
      <c r="D32" s="146"/>
      <c r="E32" s="147">
        <v>310</v>
      </c>
      <c r="F32" s="148"/>
      <c r="G32" s="147">
        <f t="shared" si="4"/>
        <v>0</v>
      </c>
      <c r="H32" s="142"/>
      <c r="I32" s="142"/>
      <c r="J32" s="142"/>
      <c r="K32" s="149">
        <f t="shared" si="5"/>
        <v>0</v>
      </c>
    </row>
    <row r="33" spans="1:11" ht="14.25" customHeight="1" x14ac:dyDescent="0.15">
      <c r="A33" s="144"/>
      <c r="B33" s="145">
        <f t="shared" si="3"/>
        <v>0</v>
      </c>
      <c r="C33" s="142" t="s">
        <v>92</v>
      </c>
      <c r="D33" s="146"/>
      <c r="E33" s="147">
        <v>250</v>
      </c>
      <c r="F33" s="148"/>
      <c r="G33" s="147">
        <f t="shared" si="4"/>
        <v>0</v>
      </c>
      <c r="H33" s="142"/>
      <c r="I33" s="142"/>
      <c r="J33" s="142"/>
      <c r="K33" s="149">
        <f t="shared" si="5"/>
        <v>0</v>
      </c>
    </row>
    <row r="34" spans="1:11" ht="14.25" customHeight="1" x14ac:dyDescent="0.15">
      <c r="A34" s="144"/>
      <c r="B34" s="145">
        <f t="shared" si="3"/>
        <v>0</v>
      </c>
      <c r="C34" s="142" t="s">
        <v>94</v>
      </c>
      <c r="D34" s="146"/>
      <c r="E34" s="147">
        <v>175</v>
      </c>
      <c r="F34" s="148"/>
      <c r="G34" s="147">
        <f t="shared" si="4"/>
        <v>0</v>
      </c>
      <c r="H34" s="142"/>
      <c r="I34" s="142"/>
      <c r="J34" s="142"/>
      <c r="K34" s="149">
        <f t="shared" si="5"/>
        <v>0</v>
      </c>
    </row>
    <row r="35" spans="1:11" ht="14.25" customHeight="1" x14ac:dyDescent="0.15">
      <c r="A35" s="144"/>
      <c r="B35" s="145">
        <f t="shared" si="3"/>
        <v>0</v>
      </c>
      <c r="C35" s="142" t="s">
        <v>96</v>
      </c>
      <c r="D35" s="146"/>
      <c r="E35" s="147">
        <v>170</v>
      </c>
      <c r="F35" s="148"/>
      <c r="G35" s="147">
        <f t="shared" si="4"/>
        <v>0</v>
      </c>
      <c r="H35" s="142"/>
      <c r="I35" s="142"/>
      <c r="J35" s="142"/>
      <c r="K35" s="149">
        <f t="shared" si="5"/>
        <v>0</v>
      </c>
    </row>
    <row r="36" spans="1:11" ht="14.25" customHeight="1" x14ac:dyDescent="0.15">
      <c r="A36" s="144"/>
      <c r="B36" s="145">
        <f t="shared" si="3"/>
        <v>0</v>
      </c>
      <c r="C36" s="142" t="s">
        <v>97</v>
      </c>
      <c r="D36" s="146"/>
      <c r="E36" s="147">
        <v>150</v>
      </c>
      <c r="F36" s="148"/>
      <c r="G36" s="147">
        <f t="shared" si="4"/>
        <v>0</v>
      </c>
      <c r="H36" s="142"/>
      <c r="I36" s="142"/>
      <c r="J36" s="142"/>
      <c r="K36" s="149">
        <f t="shared" si="5"/>
        <v>0</v>
      </c>
    </row>
    <row r="37" spans="1:11" ht="14.25" customHeight="1" x14ac:dyDescent="0.15">
      <c r="A37" s="144"/>
      <c r="B37" s="145">
        <f t="shared" si="3"/>
        <v>0</v>
      </c>
      <c r="C37" s="142" t="s">
        <v>99</v>
      </c>
      <c r="D37" s="146"/>
      <c r="E37" s="147">
        <v>155</v>
      </c>
      <c r="F37" s="148"/>
      <c r="G37" s="147">
        <f t="shared" si="4"/>
        <v>0</v>
      </c>
      <c r="H37" s="142"/>
      <c r="I37" s="142"/>
      <c r="J37" s="142"/>
      <c r="K37" s="149">
        <f t="shared" si="5"/>
        <v>0</v>
      </c>
    </row>
    <row r="38" spans="1:11" ht="14.25" customHeight="1" x14ac:dyDescent="0.15">
      <c r="A38" s="144"/>
      <c r="B38" s="145">
        <f t="shared" si="3"/>
        <v>0</v>
      </c>
      <c r="C38" s="142" t="s">
        <v>100</v>
      </c>
      <c r="D38" s="146"/>
      <c r="E38" s="147">
        <v>140</v>
      </c>
      <c r="F38" s="148"/>
      <c r="G38" s="147">
        <f t="shared" si="4"/>
        <v>0</v>
      </c>
      <c r="H38" s="142"/>
      <c r="I38" s="142"/>
      <c r="J38" s="142"/>
      <c r="K38" s="149">
        <f t="shared" si="5"/>
        <v>0</v>
      </c>
    </row>
    <row r="39" spans="1:11" ht="14.25" customHeight="1" x14ac:dyDescent="0.15">
      <c r="A39" s="144"/>
      <c r="B39" s="145">
        <f t="shared" si="3"/>
        <v>0</v>
      </c>
      <c r="C39" s="142" t="s">
        <v>102</v>
      </c>
      <c r="D39" s="146"/>
      <c r="E39" s="147">
        <v>115</v>
      </c>
      <c r="F39" s="148"/>
      <c r="G39" s="147">
        <f t="shared" si="4"/>
        <v>0</v>
      </c>
      <c r="H39" s="142"/>
      <c r="I39" s="142"/>
      <c r="J39" s="142"/>
      <c r="K39" s="149">
        <f t="shared" si="5"/>
        <v>0</v>
      </c>
    </row>
    <row r="40" spans="1:11" ht="14.25" customHeight="1" x14ac:dyDescent="0.15">
      <c r="A40" s="144"/>
      <c r="B40" s="145">
        <f t="shared" si="3"/>
        <v>0</v>
      </c>
      <c r="C40" s="142" t="s">
        <v>103</v>
      </c>
      <c r="D40" s="146"/>
      <c r="E40" s="147">
        <v>65</v>
      </c>
      <c r="F40" s="148"/>
      <c r="G40" s="147">
        <f t="shared" si="4"/>
        <v>0</v>
      </c>
      <c r="H40" s="142"/>
      <c r="I40" s="142"/>
      <c r="J40" s="142"/>
      <c r="K40" s="149">
        <f t="shared" si="5"/>
        <v>0</v>
      </c>
    </row>
    <row r="41" spans="1:11" ht="14.25" customHeight="1" x14ac:dyDescent="0.15">
      <c r="A41" s="144"/>
      <c r="B41" s="145">
        <f t="shared" si="3"/>
        <v>0</v>
      </c>
      <c r="C41" s="142" t="s">
        <v>104</v>
      </c>
      <c r="D41" s="146"/>
      <c r="E41" s="147">
        <v>155</v>
      </c>
      <c r="F41" s="148"/>
      <c r="G41" s="147">
        <f t="shared" si="4"/>
        <v>0</v>
      </c>
      <c r="H41" s="142"/>
      <c r="I41" s="142"/>
      <c r="J41" s="142"/>
      <c r="K41" s="149">
        <f t="shared" si="5"/>
        <v>0</v>
      </c>
    </row>
    <row r="42" spans="1:11" ht="14.25" customHeight="1" x14ac:dyDescent="0.15">
      <c r="A42" s="144"/>
      <c r="B42" s="145">
        <f t="shared" si="3"/>
        <v>0</v>
      </c>
      <c r="C42" s="142" t="s">
        <v>106</v>
      </c>
      <c r="D42" s="146"/>
      <c r="E42" s="147">
        <v>145</v>
      </c>
      <c r="F42" s="148"/>
      <c r="G42" s="147">
        <f t="shared" si="4"/>
        <v>0</v>
      </c>
      <c r="H42" s="142"/>
      <c r="I42" s="142"/>
      <c r="J42" s="142"/>
      <c r="K42" s="149">
        <f t="shared" si="5"/>
        <v>0</v>
      </c>
    </row>
    <row r="43" spans="1:11" ht="14.25" customHeight="1" x14ac:dyDescent="0.15">
      <c r="A43" s="144"/>
      <c r="B43" s="145">
        <f t="shared" si="3"/>
        <v>0</v>
      </c>
      <c r="C43" s="142" t="s">
        <v>107</v>
      </c>
      <c r="D43" s="146"/>
      <c r="E43" s="147">
        <v>125</v>
      </c>
      <c r="F43" s="148"/>
      <c r="G43" s="147">
        <f t="shared" si="4"/>
        <v>0</v>
      </c>
      <c r="H43" s="142"/>
      <c r="I43" s="142"/>
      <c r="J43" s="142"/>
      <c r="K43" s="149">
        <f t="shared" si="5"/>
        <v>0</v>
      </c>
    </row>
    <row r="44" spans="1:11" ht="14.25" customHeight="1" x14ac:dyDescent="0.15">
      <c r="A44" s="144"/>
      <c r="B44" s="145">
        <f t="shared" si="3"/>
        <v>0</v>
      </c>
      <c r="C44" s="142" t="s">
        <v>108</v>
      </c>
      <c r="D44" s="146"/>
      <c r="E44" s="147">
        <v>110</v>
      </c>
      <c r="F44" s="148"/>
      <c r="G44" s="147">
        <f t="shared" si="4"/>
        <v>0</v>
      </c>
      <c r="H44" s="142"/>
      <c r="I44" s="142"/>
      <c r="J44" s="142"/>
      <c r="K44" s="149">
        <f t="shared" si="5"/>
        <v>0</v>
      </c>
    </row>
    <row r="45" spans="1:11" ht="14.25" customHeight="1" x14ac:dyDescent="0.15">
      <c r="A45" s="144"/>
      <c r="B45" s="145">
        <v>0</v>
      </c>
      <c r="C45" s="142" t="s">
        <v>110</v>
      </c>
      <c r="D45" s="146"/>
      <c r="E45" s="147">
        <v>100</v>
      </c>
      <c r="F45" s="148"/>
      <c r="G45" s="147">
        <f t="shared" si="4"/>
        <v>0</v>
      </c>
      <c r="H45" s="142"/>
      <c r="I45" s="142"/>
      <c r="J45" s="142"/>
      <c r="K45" s="149">
        <f t="shared" si="5"/>
        <v>0</v>
      </c>
    </row>
    <row r="46" spans="1:11" ht="14.25" customHeight="1" x14ac:dyDescent="0.15">
      <c r="A46" s="144"/>
      <c r="B46" s="145">
        <v>0</v>
      </c>
      <c r="C46" s="142" t="s">
        <v>111</v>
      </c>
      <c r="D46" s="146"/>
      <c r="E46" s="147">
        <v>50</v>
      </c>
      <c r="F46" s="148"/>
      <c r="G46" s="147">
        <f t="shared" si="4"/>
        <v>0</v>
      </c>
      <c r="H46" s="142"/>
      <c r="I46" s="142"/>
      <c r="J46" s="142"/>
      <c r="K46" s="149">
        <f t="shared" si="5"/>
        <v>0</v>
      </c>
    </row>
    <row r="47" spans="1:11" ht="15" customHeight="1" x14ac:dyDescent="0.15">
      <c r="A47" s="144"/>
      <c r="B47" s="145">
        <f>D47/$B$4</f>
        <v>0</v>
      </c>
      <c r="C47" s="142" t="s">
        <v>45</v>
      </c>
      <c r="D47" s="146"/>
      <c r="E47" s="147">
        <v>130</v>
      </c>
      <c r="F47" s="138"/>
      <c r="G47" s="147">
        <f t="shared" si="4"/>
        <v>0</v>
      </c>
      <c r="H47" s="142"/>
      <c r="I47" s="142"/>
      <c r="J47" s="142"/>
      <c r="K47" s="149">
        <f t="shared" si="5"/>
        <v>0</v>
      </c>
    </row>
    <row r="48" spans="1:11" ht="15" customHeight="1" x14ac:dyDescent="0.15">
      <c r="A48" s="144"/>
      <c r="B48" s="145">
        <f>D48/$B$4</f>
        <v>0</v>
      </c>
      <c r="C48" s="142" t="s">
        <v>112</v>
      </c>
      <c r="D48" s="146"/>
      <c r="E48" s="147">
        <v>150</v>
      </c>
      <c r="F48" s="138"/>
      <c r="G48" s="147">
        <f t="shared" si="4"/>
        <v>0</v>
      </c>
      <c r="H48" s="142"/>
      <c r="I48" s="142"/>
      <c r="J48" s="142"/>
      <c r="K48" s="149">
        <f t="shared" si="5"/>
        <v>0</v>
      </c>
    </row>
    <row r="49" spans="1:12" ht="15" customHeight="1" x14ac:dyDescent="0.15">
      <c r="A49" s="144"/>
      <c r="B49" s="145">
        <f>D49/$B$4</f>
        <v>0</v>
      </c>
      <c r="C49" s="142" t="s">
        <v>113</v>
      </c>
      <c r="D49" s="146"/>
      <c r="E49" s="147">
        <v>155</v>
      </c>
      <c r="F49" s="138"/>
      <c r="G49" s="147">
        <f t="shared" si="4"/>
        <v>0</v>
      </c>
      <c r="H49" s="142"/>
      <c r="I49" s="142"/>
      <c r="J49" s="142"/>
      <c r="K49" s="149">
        <f t="shared" si="5"/>
        <v>0</v>
      </c>
    </row>
    <row r="50" spans="1:12" ht="15" customHeight="1" x14ac:dyDescent="0.15">
      <c r="A50" s="144"/>
      <c r="B50" s="145">
        <f>D50/$B$4</f>
        <v>0</v>
      </c>
      <c r="C50" s="150" t="s">
        <v>115</v>
      </c>
      <c r="D50" s="146"/>
      <c r="E50" s="151">
        <v>175</v>
      </c>
      <c r="F50" s="148"/>
      <c r="G50" s="147">
        <f t="shared" si="4"/>
        <v>0</v>
      </c>
      <c r="H50" s="142"/>
      <c r="I50" s="142"/>
      <c r="J50" s="142"/>
      <c r="K50" s="149">
        <f t="shared" si="5"/>
        <v>0</v>
      </c>
      <c r="L50" s="152" t="s">
        <v>116</v>
      </c>
    </row>
    <row r="51" spans="1:12" ht="16.5" customHeight="1" x14ac:dyDescent="0.15">
      <c r="A51" s="144"/>
      <c r="B51" s="145">
        <f>D51/$B$4</f>
        <v>0</v>
      </c>
      <c r="C51" s="142" t="s">
        <v>117</v>
      </c>
      <c r="D51" s="146"/>
      <c r="E51" s="147">
        <v>80</v>
      </c>
      <c r="F51" s="148"/>
      <c r="G51" s="153">
        <f t="shared" si="4"/>
        <v>0</v>
      </c>
      <c r="H51" s="142"/>
      <c r="I51" s="142"/>
      <c r="J51" s="142"/>
      <c r="K51" s="154">
        <f t="shared" si="5"/>
        <v>0</v>
      </c>
    </row>
    <row r="52" spans="1:12" ht="15" customHeight="1" x14ac:dyDescent="0.15">
      <c r="A52" s="136"/>
      <c r="B52" s="145"/>
      <c r="C52" s="142"/>
      <c r="D52" s="156"/>
      <c r="E52" s="147"/>
      <c r="F52" s="148"/>
      <c r="G52" s="139">
        <f>SUM(G31:G51)</f>
        <v>0</v>
      </c>
      <c r="H52" s="142"/>
      <c r="I52" s="142"/>
      <c r="J52" s="142"/>
      <c r="K52" s="143">
        <f>SUM(K31:K51)</f>
        <v>0</v>
      </c>
    </row>
    <row r="53" spans="1:12" ht="15" customHeight="1" x14ac:dyDescent="0.15">
      <c r="A53" s="136"/>
      <c r="B53" s="155"/>
      <c r="C53" s="142"/>
      <c r="D53" s="142"/>
      <c r="E53" s="147"/>
      <c r="F53" s="148"/>
      <c r="G53" s="139"/>
      <c r="H53" s="142"/>
      <c r="I53" s="142"/>
      <c r="J53" s="142"/>
      <c r="K53" s="143"/>
    </row>
    <row r="54" spans="1:12" ht="15" customHeight="1" x14ac:dyDescent="0.15">
      <c r="A54" s="136"/>
      <c r="B54" s="155"/>
      <c r="C54" s="138" t="str">
        <f>'Budget Updated'!A24</f>
        <v>Dept Name 3</v>
      </c>
      <c r="D54" s="142"/>
      <c r="E54" s="147"/>
      <c r="F54" s="140">
        <f>+G76/($G$28+$G$52+$G$76+$G$81+$G$88)</f>
        <v>0</v>
      </c>
      <c r="G54" s="139">
        <f>'Budget Updated'!$H$12*F54</f>
        <v>0</v>
      </c>
      <c r="H54" s="141">
        <f>G54*(100%-'Budget Updated'!$B$8)</f>
        <v>0</v>
      </c>
      <c r="I54" s="139"/>
      <c r="J54" s="142"/>
      <c r="K54" s="149"/>
    </row>
    <row r="55" spans="1:12" ht="14.25" customHeight="1" x14ac:dyDescent="0.15">
      <c r="A55" s="144"/>
      <c r="B55" s="145">
        <f t="shared" ref="B55:B75" si="6">D55/$B$4</f>
        <v>0</v>
      </c>
      <c r="C55" s="142" t="s">
        <v>89</v>
      </c>
      <c r="D55" s="146"/>
      <c r="E55" s="147">
        <v>315</v>
      </c>
      <c r="F55" s="148"/>
      <c r="G55" s="147">
        <f t="shared" ref="G55:G75" si="7">+D55*E55</f>
        <v>0</v>
      </c>
      <c r="H55" s="142"/>
      <c r="I55" s="142"/>
      <c r="J55" s="142"/>
      <c r="K55" s="149">
        <f t="shared" ref="K55:K74" si="8">IFERROR(G55/$G$54,0)</f>
        <v>0</v>
      </c>
    </row>
    <row r="56" spans="1:12" ht="14.25" customHeight="1" x14ac:dyDescent="0.15">
      <c r="A56" s="144"/>
      <c r="B56" s="145">
        <f t="shared" si="6"/>
        <v>0</v>
      </c>
      <c r="C56" s="142" t="s">
        <v>91</v>
      </c>
      <c r="D56" s="146"/>
      <c r="E56" s="147">
        <v>310</v>
      </c>
      <c r="F56" s="148"/>
      <c r="G56" s="147">
        <f t="shared" si="7"/>
        <v>0</v>
      </c>
      <c r="H56" s="142"/>
      <c r="I56" s="142"/>
      <c r="J56" s="142"/>
      <c r="K56" s="149">
        <f t="shared" si="8"/>
        <v>0</v>
      </c>
    </row>
    <row r="57" spans="1:12" ht="14.25" customHeight="1" x14ac:dyDescent="0.15">
      <c r="A57" s="144"/>
      <c r="B57" s="145">
        <f t="shared" si="6"/>
        <v>0</v>
      </c>
      <c r="C57" s="142" t="s">
        <v>92</v>
      </c>
      <c r="D57" s="146"/>
      <c r="E57" s="147">
        <v>250</v>
      </c>
      <c r="F57" s="148"/>
      <c r="G57" s="147">
        <f t="shared" si="7"/>
        <v>0</v>
      </c>
      <c r="H57" s="142"/>
      <c r="I57" s="142"/>
      <c r="J57" s="142"/>
      <c r="K57" s="149">
        <f t="shared" si="8"/>
        <v>0</v>
      </c>
    </row>
    <row r="58" spans="1:12" ht="14.25" customHeight="1" x14ac:dyDescent="0.15">
      <c r="A58" s="144"/>
      <c r="B58" s="145">
        <f t="shared" si="6"/>
        <v>0</v>
      </c>
      <c r="C58" s="142" t="s">
        <v>94</v>
      </c>
      <c r="D58" s="146"/>
      <c r="E58" s="147">
        <v>175</v>
      </c>
      <c r="F58" s="148"/>
      <c r="G58" s="147">
        <f t="shared" si="7"/>
        <v>0</v>
      </c>
      <c r="H58" s="142"/>
      <c r="I58" s="142"/>
      <c r="J58" s="142"/>
      <c r="K58" s="149">
        <f t="shared" si="8"/>
        <v>0</v>
      </c>
    </row>
    <row r="59" spans="1:12" ht="14.25" customHeight="1" x14ac:dyDescent="0.15">
      <c r="A59" s="144"/>
      <c r="B59" s="145">
        <f t="shared" si="6"/>
        <v>0</v>
      </c>
      <c r="C59" s="142" t="s">
        <v>96</v>
      </c>
      <c r="D59" s="146"/>
      <c r="E59" s="147">
        <v>170</v>
      </c>
      <c r="F59" s="148"/>
      <c r="G59" s="147">
        <f t="shared" si="7"/>
        <v>0</v>
      </c>
      <c r="H59" s="142"/>
      <c r="I59" s="142"/>
      <c r="J59" s="142"/>
      <c r="K59" s="149">
        <f t="shared" si="8"/>
        <v>0</v>
      </c>
    </row>
    <row r="60" spans="1:12" ht="14.25" customHeight="1" x14ac:dyDescent="0.15">
      <c r="A60" s="144"/>
      <c r="B60" s="145">
        <f t="shared" si="6"/>
        <v>0</v>
      </c>
      <c r="C60" s="142" t="s">
        <v>97</v>
      </c>
      <c r="D60" s="146"/>
      <c r="E60" s="147">
        <v>150</v>
      </c>
      <c r="F60" s="148"/>
      <c r="G60" s="147">
        <f t="shared" si="7"/>
        <v>0</v>
      </c>
      <c r="H60" s="142"/>
      <c r="I60" s="142"/>
      <c r="J60" s="142"/>
      <c r="K60" s="149">
        <f t="shared" si="8"/>
        <v>0</v>
      </c>
    </row>
    <row r="61" spans="1:12" ht="14.25" customHeight="1" x14ac:dyDescent="0.15">
      <c r="A61" s="144"/>
      <c r="B61" s="145">
        <f t="shared" si="6"/>
        <v>0</v>
      </c>
      <c r="C61" s="142" t="s">
        <v>99</v>
      </c>
      <c r="D61" s="146"/>
      <c r="E61" s="147">
        <v>155</v>
      </c>
      <c r="F61" s="148"/>
      <c r="G61" s="147">
        <f t="shared" si="7"/>
        <v>0</v>
      </c>
      <c r="H61" s="142"/>
      <c r="I61" s="142"/>
      <c r="J61" s="142"/>
      <c r="K61" s="149">
        <f t="shared" si="8"/>
        <v>0</v>
      </c>
    </row>
    <row r="62" spans="1:12" ht="14.25" customHeight="1" x14ac:dyDescent="0.15">
      <c r="A62" s="144"/>
      <c r="B62" s="145">
        <f t="shared" si="6"/>
        <v>0</v>
      </c>
      <c r="C62" s="142" t="s">
        <v>100</v>
      </c>
      <c r="D62" s="146"/>
      <c r="E62" s="147">
        <v>140</v>
      </c>
      <c r="F62" s="148"/>
      <c r="G62" s="147">
        <f t="shared" si="7"/>
        <v>0</v>
      </c>
      <c r="H62" s="142"/>
      <c r="I62" s="142"/>
      <c r="J62" s="142"/>
      <c r="K62" s="149">
        <f t="shared" si="8"/>
        <v>0</v>
      </c>
    </row>
    <row r="63" spans="1:12" ht="14.25" customHeight="1" x14ac:dyDescent="0.15">
      <c r="A63" s="144"/>
      <c r="B63" s="145">
        <f t="shared" si="6"/>
        <v>0</v>
      </c>
      <c r="C63" s="142" t="s">
        <v>102</v>
      </c>
      <c r="D63" s="146"/>
      <c r="E63" s="147">
        <v>115</v>
      </c>
      <c r="F63" s="148"/>
      <c r="G63" s="147">
        <f t="shared" si="7"/>
        <v>0</v>
      </c>
      <c r="H63" s="142"/>
      <c r="I63" s="142"/>
      <c r="J63" s="142"/>
      <c r="K63" s="149">
        <f t="shared" si="8"/>
        <v>0</v>
      </c>
    </row>
    <row r="64" spans="1:12" ht="14.25" customHeight="1" x14ac:dyDescent="0.15">
      <c r="A64" s="144"/>
      <c r="B64" s="145">
        <f t="shared" si="6"/>
        <v>0</v>
      </c>
      <c r="C64" s="142" t="s">
        <v>103</v>
      </c>
      <c r="D64" s="146"/>
      <c r="E64" s="147">
        <v>65</v>
      </c>
      <c r="F64" s="148"/>
      <c r="G64" s="147">
        <f t="shared" si="7"/>
        <v>0</v>
      </c>
      <c r="H64" s="142"/>
      <c r="I64" s="142"/>
      <c r="J64" s="142"/>
      <c r="K64" s="149">
        <f t="shared" si="8"/>
        <v>0</v>
      </c>
    </row>
    <row r="65" spans="1:12" ht="14.25" customHeight="1" x14ac:dyDescent="0.15">
      <c r="A65" s="144"/>
      <c r="B65" s="145">
        <f t="shared" si="6"/>
        <v>0</v>
      </c>
      <c r="C65" s="142" t="s">
        <v>104</v>
      </c>
      <c r="D65" s="146"/>
      <c r="E65" s="147">
        <v>155</v>
      </c>
      <c r="F65" s="148"/>
      <c r="G65" s="147">
        <f t="shared" si="7"/>
        <v>0</v>
      </c>
      <c r="H65" s="142"/>
      <c r="I65" s="142"/>
      <c r="J65" s="142"/>
      <c r="K65" s="149">
        <f t="shared" si="8"/>
        <v>0</v>
      </c>
    </row>
    <row r="66" spans="1:12" ht="14.25" customHeight="1" x14ac:dyDescent="0.15">
      <c r="A66" s="144"/>
      <c r="B66" s="145">
        <f t="shared" si="6"/>
        <v>0</v>
      </c>
      <c r="C66" s="142" t="s">
        <v>106</v>
      </c>
      <c r="D66" s="146"/>
      <c r="E66" s="147">
        <v>145</v>
      </c>
      <c r="F66" s="148"/>
      <c r="G66" s="147">
        <f t="shared" si="7"/>
        <v>0</v>
      </c>
      <c r="H66" s="142"/>
      <c r="I66" s="142"/>
      <c r="J66" s="142"/>
      <c r="K66" s="149">
        <f t="shared" si="8"/>
        <v>0</v>
      </c>
    </row>
    <row r="67" spans="1:12" ht="14.25" customHeight="1" x14ac:dyDescent="0.15">
      <c r="A67" s="144"/>
      <c r="B67" s="145">
        <f t="shared" si="6"/>
        <v>0</v>
      </c>
      <c r="C67" s="142" t="s">
        <v>107</v>
      </c>
      <c r="D67" s="146"/>
      <c r="E67" s="147">
        <v>125</v>
      </c>
      <c r="F67" s="148"/>
      <c r="G67" s="147">
        <f t="shared" si="7"/>
        <v>0</v>
      </c>
      <c r="H67" s="142"/>
      <c r="I67" s="142"/>
      <c r="J67" s="142"/>
      <c r="K67" s="149">
        <f t="shared" si="8"/>
        <v>0</v>
      </c>
    </row>
    <row r="68" spans="1:12" ht="14.25" customHeight="1" x14ac:dyDescent="0.15">
      <c r="A68" s="144"/>
      <c r="B68" s="145">
        <f t="shared" si="6"/>
        <v>0</v>
      </c>
      <c r="C68" s="142" t="s">
        <v>108</v>
      </c>
      <c r="D68" s="146"/>
      <c r="E68" s="147">
        <v>110</v>
      </c>
      <c r="F68" s="148"/>
      <c r="G68" s="147">
        <f t="shared" si="7"/>
        <v>0</v>
      </c>
      <c r="H68" s="142"/>
      <c r="I68" s="142"/>
      <c r="J68" s="142"/>
      <c r="K68" s="149">
        <f t="shared" si="8"/>
        <v>0</v>
      </c>
    </row>
    <row r="69" spans="1:12" ht="14.25" customHeight="1" x14ac:dyDescent="0.15">
      <c r="A69" s="144"/>
      <c r="B69" s="145">
        <f t="shared" si="6"/>
        <v>0</v>
      </c>
      <c r="C69" s="142" t="s">
        <v>110</v>
      </c>
      <c r="D69" s="146"/>
      <c r="E69" s="147">
        <v>100</v>
      </c>
      <c r="F69" s="148"/>
      <c r="G69" s="147">
        <f t="shared" si="7"/>
        <v>0</v>
      </c>
      <c r="H69" s="142"/>
      <c r="I69" s="142"/>
      <c r="J69" s="142"/>
      <c r="K69" s="149">
        <f t="shared" si="8"/>
        <v>0</v>
      </c>
    </row>
    <row r="70" spans="1:12" ht="14.25" customHeight="1" x14ac:dyDescent="0.15">
      <c r="A70" s="144"/>
      <c r="B70" s="145">
        <f t="shared" si="6"/>
        <v>0</v>
      </c>
      <c r="C70" s="142" t="s">
        <v>111</v>
      </c>
      <c r="D70" s="146"/>
      <c r="E70" s="147">
        <v>50</v>
      </c>
      <c r="F70" s="148"/>
      <c r="G70" s="147">
        <f t="shared" si="7"/>
        <v>0</v>
      </c>
      <c r="H70" s="142"/>
      <c r="I70" s="142"/>
      <c r="J70" s="142"/>
      <c r="K70" s="149">
        <f t="shared" si="8"/>
        <v>0</v>
      </c>
    </row>
    <row r="71" spans="1:12" ht="14.25" customHeight="1" x14ac:dyDescent="0.15">
      <c r="A71" s="144"/>
      <c r="B71" s="145">
        <f t="shared" si="6"/>
        <v>0</v>
      </c>
      <c r="C71" s="142" t="s">
        <v>45</v>
      </c>
      <c r="D71" s="146"/>
      <c r="E71" s="147">
        <v>130</v>
      </c>
      <c r="F71" s="148"/>
      <c r="G71" s="147">
        <f t="shared" si="7"/>
        <v>0</v>
      </c>
      <c r="H71" s="142"/>
      <c r="I71" s="142"/>
      <c r="J71" s="142"/>
      <c r="K71" s="149">
        <f t="shared" si="8"/>
        <v>0</v>
      </c>
    </row>
    <row r="72" spans="1:12" ht="14.25" customHeight="1" x14ac:dyDescent="0.15">
      <c r="A72" s="144"/>
      <c r="B72" s="145">
        <f t="shared" si="6"/>
        <v>0</v>
      </c>
      <c r="C72" s="142" t="s">
        <v>112</v>
      </c>
      <c r="D72" s="146"/>
      <c r="E72" s="147">
        <v>150</v>
      </c>
      <c r="F72" s="148"/>
      <c r="G72" s="147">
        <f t="shared" si="7"/>
        <v>0</v>
      </c>
      <c r="H72" s="142"/>
      <c r="I72" s="142"/>
      <c r="J72" s="142"/>
      <c r="K72" s="149">
        <f t="shared" si="8"/>
        <v>0</v>
      </c>
    </row>
    <row r="73" spans="1:12" ht="14.25" customHeight="1" x14ac:dyDescent="0.15">
      <c r="A73" s="144"/>
      <c r="B73" s="145">
        <f t="shared" si="6"/>
        <v>0</v>
      </c>
      <c r="C73" s="142" t="s">
        <v>113</v>
      </c>
      <c r="D73" s="146"/>
      <c r="E73" s="147">
        <v>155</v>
      </c>
      <c r="F73" s="148"/>
      <c r="G73" s="147">
        <f t="shared" si="7"/>
        <v>0</v>
      </c>
      <c r="H73" s="142"/>
      <c r="I73" s="142"/>
      <c r="J73" s="142"/>
      <c r="K73" s="149">
        <f t="shared" si="8"/>
        <v>0</v>
      </c>
    </row>
    <row r="74" spans="1:12" ht="15" customHeight="1" x14ac:dyDescent="0.15">
      <c r="A74" s="144"/>
      <c r="B74" s="145">
        <f t="shared" si="6"/>
        <v>0</v>
      </c>
      <c r="C74" s="150" t="s">
        <v>115</v>
      </c>
      <c r="D74" s="146"/>
      <c r="E74" s="151">
        <v>175</v>
      </c>
      <c r="F74" s="148"/>
      <c r="G74" s="147">
        <f t="shared" si="7"/>
        <v>0</v>
      </c>
      <c r="H74" s="142"/>
      <c r="I74" s="142"/>
      <c r="J74" s="142"/>
      <c r="K74" s="149">
        <f t="shared" si="8"/>
        <v>0</v>
      </c>
      <c r="L74" s="152" t="s">
        <v>116</v>
      </c>
    </row>
    <row r="75" spans="1:12" ht="16.5" customHeight="1" x14ac:dyDescent="0.15">
      <c r="A75" s="144"/>
      <c r="B75" s="145">
        <f t="shared" si="6"/>
        <v>0</v>
      </c>
      <c r="C75" s="142" t="s">
        <v>117</v>
      </c>
      <c r="D75" s="146"/>
      <c r="E75" s="147">
        <v>80</v>
      </c>
      <c r="F75" s="148"/>
      <c r="G75" s="153">
        <f t="shared" si="7"/>
        <v>0</v>
      </c>
      <c r="H75" s="142"/>
      <c r="I75" s="142"/>
      <c r="J75" s="142"/>
      <c r="K75" s="154">
        <f>IFERROR(G75/G54,0)</f>
        <v>0</v>
      </c>
    </row>
    <row r="76" spans="1:12" ht="15" customHeight="1" x14ac:dyDescent="0.15">
      <c r="A76" s="136"/>
      <c r="B76" s="145"/>
      <c r="C76" s="142"/>
      <c r="D76" s="142"/>
      <c r="E76" s="147"/>
      <c r="F76" s="148"/>
      <c r="G76" s="139">
        <f>SUM(G55:G75)</f>
        <v>0</v>
      </c>
      <c r="H76" s="142"/>
      <c r="I76" s="142"/>
      <c r="J76" s="142"/>
      <c r="K76" s="143">
        <f>SUM(K55:K75)</f>
        <v>0</v>
      </c>
    </row>
    <row r="77" spans="1:12" ht="15" customHeight="1" x14ac:dyDescent="0.15">
      <c r="A77" s="136"/>
      <c r="B77" s="145"/>
      <c r="C77" s="142"/>
      <c r="D77" s="142"/>
      <c r="E77" s="147"/>
      <c r="F77" s="148"/>
      <c r="G77" s="139"/>
      <c r="H77" s="142"/>
      <c r="I77" s="142"/>
      <c r="J77" s="142"/>
      <c r="K77" s="143"/>
    </row>
    <row r="78" spans="1:12" ht="15" customHeight="1" x14ac:dyDescent="0.15">
      <c r="A78" s="136"/>
      <c r="B78" s="145"/>
      <c r="C78" s="138" t="str">
        <f>'Budget Updated'!A25</f>
        <v>Mechanical (consultant)</v>
      </c>
      <c r="D78" s="142"/>
      <c r="E78" s="147"/>
      <c r="F78" s="140">
        <f>+G81/($G$28+$G$52+$G$76+$G$81+$G$88)</f>
        <v>0</v>
      </c>
      <c r="G78" s="139">
        <f>'Budget Updated'!$H$12*F78</f>
        <v>0</v>
      </c>
      <c r="H78" s="141">
        <f>G78*(100%-'Budget Updated'!$B$8)</f>
        <v>0</v>
      </c>
      <c r="I78" s="142"/>
      <c r="J78" s="142"/>
      <c r="K78" s="143"/>
    </row>
    <row r="79" spans="1:12" ht="14.25" customHeight="1" x14ac:dyDescent="0.15">
      <c r="A79" s="136"/>
      <c r="B79" s="145">
        <f>D79/$B$4</f>
        <v>0</v>
      </c>
      <c r="C79" s="142" t="s">
        <v>118</v>
      </c>
      <c r="D79" s="146"/>
      <c r="E79" s="147">
        <v>230</v>
      </c>
      <c r="F79" s="148"/>
      <c r="G79" s="147">
        <f>+D79*E79</f>
        <v>0</v>
      </c>
      <c r="H79" s="142"/>
      <c r="I79" s="142"/>
      <c r="J79" s="142"/>
      <c r="K79" s="149">
        <f>IFERROR(G79/$G$78,0)</f>
        <v>0</v>
      </c>
    </row>
    <row r="80" spans="1:12" ht="14.25" customHeight="1" x14ac:dyDescent="0.15">
      <c r="A80" s="136"/>
      <c r="B80" s="145">
        <f>D80/$B$4</f>
        <v>0</v>
      </c>
      <c r="C80" s="142" t="s">
        <v>119</v>
      </c>
      <c r="D80" s="146"/>
      <c r="E80" s="147">
        <v>195</v>
      </c>
      <c r="F80" s="148"/>
      <c r="G80" s="147">
        <f>+D80*E80</f>
        <v>0</v>
      </c>
      <c r="H80" s="142"/>
      <c r="I80" s="142"/>
      <c r="J80" s="142"/>
      <c r="K80" s="149">
        <f>IFERROR(G80/$G$78,0)</f>
        <v>0</v>
      </c>
    </row>
    <row r="81" spans="1:11" ht="15" customHeight="1" x14ac:dyDescent="0.15">
      <c r="A81" s="136"/>
      <c r="B81" s="145"/>
      <c r="C81" s="142"/>
      <c r="D81" s="156"/>
      <c r="E81" s="147"/>
      <c r="F81" s="148"/>
      <c r="G81" s="139">
        <f>SUM(G79:G80)</f>
        <v>0</v>
      </c>
      <c r="H81" s="142"/>
      <c r="I81" s="142"/>
      <c r="J81" s="142"/>
      <c r="K81" s="143">
        <f>SUM(K79:K80)</f>
        <v>0</v>
      </c>
    </row>
    <row r="82" spans="1:11" ht="15" customHeight="1" x14ac:dyDescent="0.15">
      <c r="A82" s="136"/>
      <c r="B82" s="145"/>
      <c r="C82" s="142"/>
      <c r="D82" s="142"/>
      <c r="E82" s="147"/>
      <c r="F82" s="148"/>
      <c r="G82" s="139"/>
      <c r="H82" s="142"/>
      <c r="I82" s="142"/>
      <c r="J82" s="142"/>
      <c r="K82" s="143"/>
    </row>
    <row r="83" spans="1:11" ht="15" customHeight="1" x14ac:dyDescent="0.15">
      <c r="A83" s="136"/>
      <c r="B83" s="145"/>
      <c r="C83" s="138" t="str">
        <f>'Budget Updated'!A26</f>
        <v>Misc</v>
      </c>
      <c r="D83" s="142"/>
      <c r="E83" s="147"/>
      <c r="F83" s="140">
        <f>+G88/($G$28+$G$52+$G$76+$G$81+$G$88)</f>
        <v>0</v>
      </c>
      <c r="G83" s="139">
        <f>'Budget Updated'!$H$12*F83</f>
        <v>0</v>
      </c>
      <c r="H83" s="141">
        <f>G83*(100%-'Budget Updated'!$B$8)</f>
        <v>0</v>
      </c>
      <c r="I83" s="139"/>
      <c r="J83" s="142"/>
      <c r="K83" s="143"/>
    </row>
    <row r="84" spans="1:11" ht="14.25" customHeight="1" x14ac:dyDescent="0.15">
      <c r="A84" s="136"/>
      <c r="B84" s="145">
        <f>D84/$B$4</f>
        <v>0</v>
      </c>
      <c r="C84" s="142"/>
      <c r="D84" s="146"/>
      <c r="E84" s="147"/>
      <c r="F84" s="148"/>
      <c r="G84" s="147">
        <f>+D84*E84</f>
        <v>0</v>
      </c>
      <c r="H84" s="142"/>
      <c r="I84" s="142"/>
      <c r="J84" s="142"/>
      <c r="K84" s="149">
        <f>IFERROR(G84/$G$83,0)</f>
        <v>0</v>
      </c>
    </row>
    <row r="85" spans="1:11" ht="14.25" customHeight="1" x14ac:dyDescent="0.15">
      <c r="A85" s="136"/>
      <c r="B85" s="145">
        <f>D85/$B$4</f>
        <v>0</v>
      </c>
      <c r="C85" s="142"/>
      <c r="D85" s="146"/>
      <c r="E85" s="147"/>
      <c r="F85" s="148"/>
      <c r="G85" s="147">
        <f>+D85*E85</f>
        <v>0</v>
      </c>
      <c r="H85" s="142"/>
      <c r="I85" s="142"/>
      <c r="J85" s="142"/>
      <c r="K85" s="149">
        <f>IFERROR(G85/$G$83,0)</f>
        <v>0</v>
      </c>
    </row>
    <row r="86" spans="1:11" ht="14.25" customHeight="1" x14ac:dyDescent="0.15">
      <c r="A86" s="136"/>
      <c r="B86" s="145">
        <f>D86/$B$4</f>
        <v>0</v>
      </c>
      <c r="C86" s="142"/>
      <c r="D86" s="146"/>
      <c r="E86" s="147"/>
      <c r="F86" s="148"/>
      <c r="G86" s="147">
        <f>+D86*E86</f>
        <v>0</v>
      </c>
      <c r="H86" s="142"/>
      <c r="I86" s="142"/>
      <c r="J86" s="142"/>
      <c r="K86" s="149">
        <f>IFERROR(G86/$G$83,0)</f>
        <v>0</v>
      </c>
    </row>
    <row r="87" spans="1:11" ht="14.25" customHeight="1" x14ac:dyDescent="0.15">
      <c r="A87" s="136"/>
      <c r="B87" s="145">
        <f>D87/$B$4</f>
        <v>0</v>
      </c>
      <c r="C87" s="142"/>
      <c r="D87" s="146"/>
      <c r="E87" s="147"/>
      <c r="F87" s="148"/>
      <c r="G87" s="147">
        <f>+D87*E87</f>
        <v>0</v>
      </c>
      <c r="H87" s="142"/>
      <c r="I87" s="142"/>
      <c r="J87" s="142"/>
      <c r="K87" s="149">
        <f>IFERROR(G87/$G$83,0)</f>
        <v>0</v>
      </c>
    </row>
    <row r="88" spans="1:11" ht="15" customHeight="1" x14ac:dyDescent="0.15">
      <c r="A88" s="136"/>
      <c r="B88" s="157"/>
      <c r="C88" s="142"/>
      <c r="D88" s="142"/>
      <c r="E88" s="147"/>
      <c r="F88" s="148"/>
      <c r="G88" s="139">
        <f>SUM(G84:G87)</f>
        <v>0</v>
      </c>
      <c r="H88" s="142"/>
      <c r="I88" s="142"/>
      <c r="J88" s="142"/>
      <c r="K88" s="149">
        <f>IFERROR(G88/$G$83,0)</f>
        <v>0</v>
      </c>
    </row>
    <row r="89" spans="1:11" ht="15.75" customHeight="1" x14ac:dyDescent="0.15">
      <c r="A89" s="136"/>
      <c r="B89" s="157"/>
      <c r="C89" s="142"/>
      <c r="D89" s="158"/>
      <c r="E89" s="147"/>
      <c r="F89" s="159"/>
      <c r="G89" s="139"/>
      <c r="H89" s="142"/>
      <c r="I89" s="142"/>
      <c r="J89" s="142"/>
      <c r="K89" s="143"/>
    </row>
    <row r="90" spans="1:11" ht="15.75" customHeight="1" x14ac:dyDescent="0.15">
      <c r="A90" s="160"/>
      <c r="B90" s="161"/>
      <c r="C90" s="161"/>
      <c r="D90" s="162">
        <f>SUM(D7:D88)</f>
        <v>180</v>
      </c>
      <c r="E90" s="163"/>
      <c r="F90" s="164">
        <f>F83+F78+F54+F6+F30</f>
        <v>1</v>
      </c>
      <c r="G90" s="165">
        <f>-(-G6-G54-G78-G83-G30)</f>
        <v>70000.000000000015</v>
      </c>
      <c r="H90" s="163"/>
      <c r="I90" s="161"/>
      <c r="J90" s="161"/>
      <c r="K90" s="166">
        <f>SUM(G28,G52,G76,G81,G88)/SUM(G6,G30,G54,G78,G83)</f>
        <v>0.49285714285714277</v>
      </c>
    </row>
    <row r="91" spans="1:11" ht="15.75" customHeight="1" x14ac:dyDescent="0.15">
      <c r="G91" s="167">
        <f>+G90-'Budget Updated'!H12</f>
        <v>0</v>
      </c>
    </row>
    <row r="92" spans="1:11" ht="15.75" customHeight="1" x14ac:dyDescent="0.15">
      <c r="A92" s="160"/>
      <c r="B92" s="161"/>
      <c r="C92" s="161"/>
      <c r="D92" s="168"/>
      <c r="E92" s="163"/>
      <c r="F92" s="169" t="s">
        <v>120</v>
      </c>
      <c r="G92" s="165">
        <f>SUM(G88+G81+G76+G52+G28)</f>
        <v>34500</v>
      </c>
      <c r="H92" s="170">
        <f>SUM(H83+H78+H54+H30+H6)</f>
        <v>56000.000000000015</v>
      </c>
      <c r="I92" s="161"/>
      <c r="J92" s="161"/>
      <c r="K92" s="166"/>
    </row>
    <row r="93" spans="1:11" ht="14.25" customHeight="1" x14ac:dyDescent="0.15">
      <c r="E93" s="171"/>
    </row>
  </sheetData>
  <mergeCells count="1">
    <mergeCell ref="A3:K3"/>
  </mergeCells>
  <pageMargins left="0.7" right="0.7" top="0.75" bottom="0.75" header="0.511811023622047" footer="0.511811023622047"/>
  <pageSetup fitToHeight="0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92"/>
  <sheetViews>
    <sheetView zoomScaleNormal="100" workbookViewId="0">
      <pane ySplit="4" topLeftCell="A5" activePane="bottomLeft" state="frozen"/>
      <selection pane="bottomLeft" activeCell="D15" sqref="D15"/>
    </sheetView>
  </sheetViews>
  <sheetFormatPr baseColWidth="10" defaultColWidth="9.1640625" defaultRowHeight="14" x14ac:dyDescent="0.15"/>
  <cols>
    <col min="1" max="1" width="9.1640625" style="115"/>
    <col min="2" max="2" width="9.33203125" style="115" customWidth="1"/>
    <col min="3" max="3" width="40.5" style="115" customWidth="1"/>
    <col min="4" max="4" width="10.6640625" style="172" customWidth="1"/>
    <col min="5" max="5" width="10.6640625" style="115" customWidth="1"/>
    <col min="6" max="6" width="15.5" style="116" customWidth="1"/>
    <col min="7" max="8" width="14.6640625" style="115" customWidth="1"/>
    <col min="9" max="9" width="17.6640625" style="115" customWidth="1"/>
    <col min="10" max="10" width="19.6640625" style="115" customWidth="1"/>
    <col min="11" max="11" width="22" style="115" customWidth="1"/>
    <col min="12" max="12" width="20.6640625" style="115" customWidth="1"/>
    <col min="13" max="13" width="11.5" style="115" customWidth="1"/>
    <col min="14" max="16384" width="9.1640625" style="115"/>
  </cols>
  <sheetData>
    <row r="1" spans="1:12" ht="30" customHeight="1" x14ac:dyDescent="0.15">
      <c r="A1" s="117" t="str">
        <f>+'Budget Updated'!A2</f>
        <v>Oakhaven Public Safety Campus  -  GRC-26-0142</v>
      </c>
    </row>
    <row r="3" spans="1:12" ht="15.75" customHeight="1" x14ac:dyDescent="0.15">
      <c r="A3" s="12" t="str">
        <f>+'Budget Updated'!A13</f>
        <v>Schematic Design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2" ht="30" customHeight="1" x14ac:dyDescent="0.15">
      <c r="A4" s="118"/>
      <c r="B4" s="119">
        <f>+(J5-I5)/7</f>
        <v>6.4285714285714288</v>
      </c>
      <c r="C4" s="120"/>
      <c r="D4" s="173"/>
      <c r="E4" s="122"/>
      <c r="F4" s="123" t="s">
        <v>81</v>
      </c>
      <c r="G4" s="124" t="s">
        <v>82</v>
      </c>
      <c r="H4" s="125" t="s">
        <v>121</v>
      </c>
      <c r="I4" s="174" t="s">
        <v>84</v>
      </c>
      <c r="J4" s="126" t="s">
        <v>85</v>
      </c>
      <c r="K4" s="127" t="s">
        <v>86</v>
      </c>
      <c r="L4" s="175"/>
    </row>
    <row r="5" spans="1:12" ht="15" customHeight="1" x14ac:dyDescent="0.15">
      <c r="A5" s="128"/>
      <c r="B5" s="129" t="s">
        <v>87</v>
      </c>
      <c r="C5" s="120"/>
      <c r="D5" s="176"/>
      <c r="E5" s="130"/>
      <c r="F5" s="131"/>
      <c r="G5" s="132"/>
      <c r="H5" s="133"/>
      <c r="I5" s="134">
        <f>'Budget Updated'!C13</f>
        <v>46266</v>
      </c>
      <c r="J5" s="134">
        <f>'Budget Updated'!D13</f>
        <v>46311</v>
      </c>
      <c r="K5" s="135"/>
    </row>
    <row r="6" spans="1:12" ht="15" customHeight="1" x14ac:dyDescent="0.15">
      <c r="A6" s="136"/>
      <c r="B6" s="137"/>
      <c r="C6" s="138" t="str">
        <f>'Budget Updated'!A22</f>
        <v>Architecture / Interiors</v>
      </c>
      <c r="D6" s="177" t="s">
        <v>88</v>
      </c>
      <c r="E6" s="139" t="s">
        <v>51</v>
      </c>
      <c r="F6" s="140">
        <f>+G28/($G$28+$G$52+$G$76+$G$81+$G$88)</f>
        <v>1</v>
      </c>
      <c r="G6" s="139">
        <f>+F6*'Budget Updated'!$H$13</f>
        <v>210000.00000000003</v>
      </c>
      <c r="H6" s="141">
        <f>G6*(100%-'Budget Updated'!B8)</f>
        <v>168000.00000000003</v>
      </c>
      <c r="I6" s="139"/>
      <c r="J6" s="142"/>
      <c r="K6" s="143"/>
    </row>
    <row r="7" spans="1:12" ht="15" customHeight="1" x14ac:dyDescent="0.15">
      <c r="A7" s="136">
        <f>PG!A7</f>
        <v>0</v>
      </c>
      <c r="B7" s="145">
        <f t="shared" ref="B7:B27" si="0">D7/$B$4</f>
        <v>0</v>
      </c>
      <c r="C7" s="142" t="s">
        <v>89</v>
      </c>
      <c r="D7" s="178"/>
      <c r="E7" s="147">
        <v>315</v>
      </c>
      <c r="F7" s="159"/>
      <c r="G7" s="147">
        <f t="shared" ref="G7:G14" si="1">E7*D7</f>
        <v>0</v>
      </c>
      <c r="H7" s="139"/>
      <c r="I7" s="139"/>
      <c r="J7" s="142"/>
      <c r="K7" s="149">
        <f t="shared" ref="K7:K26" si="2">IFERROR(G7/$G$6,0)</f>
        <v>0</v>
      </c>
    </row>
    <row r="8" spans="1:12" ht="15" customHeight="1" x14ac:dyDescent="0.15">
      <c r="A8" s="136" t="str">
        <f>PG!A8</f>
        <v>Marcus W.</v>
      </c>
      <c r="B8" s="145">
        <f t="shared" si="0"/>
        <v>12.444444444444445</v>
      </c>
      <c r="C8" s="142" t="s">
        <v>91</v>
      </c>
      <c r="D8" s="178">
        <v>80</v>
      </c>
      <c r="E8" s="147">
        <v>310</v>
      </c>
      <c r="F8" s="159"/>
      <c r="G8" s="147">
        <f t="shared" si="1"/>
        <v>24800</v>
      </c>
      <c r="H8" s="139"/>
      <c r="I8" s="139"/>
      <c r="J8" s="142"/>
      <c r="K8" s="149">
        <f t="shared" si="2"/>
        <v>0.11809523809523807</v>
      </c>
    </row>
    <row r="9" spans="1:12" ht="15" customHeight="1" x14ac:dyDescent="0.15">
      <c r="A9" s="136">
        <f>PG!A9</f>
        <v>0</v>
      </c>
      <c r="B9" s="145">
        <f t="shared" si="0"/>
        <v>0</v>
      </c>
      <c r="C9" s="142" t="s">
        <v>92</v>
      </c>
      <c r="D9" s="178"/>
      <c r="E9" s="147">
        <v>250</v>
      </c>
      <c r="F9" s="159"/>
      <c r="G9" s="147">
        <f t="shared" si="1"/>
        <v>0</v>
      </c>
      <c r="H9" s="142"/>
      <c r="I9" s="142"/>
      <c r="J9" s="142"/>
      <c r="K9" s="149">
        <f t="shared" si="2"/>
        <v>0</v>
      </c>
    </row>
    <row r="10" spans="1:12" ht="15" customHeight="1" x14ac:dyDescent="0.15">
      <c r="A10" s="136" t="str">
        <f>PG!A10</f>
        <v>Dana R</v>
      </c>
      <c r="B10" s="145">
        <f t="shared" si="0"/>
        <v>12.444444444444445</v>
      </c>
      <c r="C10" s="142" t="s">
        <v>94</v>
      </c>
      <c r="D10" s="178">
        <v>80</v>
      </c>
      <c r="E10" s="147">
        <v>175</v>
      </c>
      <c r="F10" s="159"/>
      <c r="G10" s="147">
        <f t="shared" si="1"/>
        <v>14000</v>
      </c>
      <c r="H10" s="142"/>
      <c r="I10" s="142"/>
      <c r="J10" s="142"/>
      <c r="K10" s="149">
        <f t="shared" si="2"/>
        <v>6.6666666666666652E-2</v>
      </c>
    </row>
    <row r="11" spans="1:12" ht="15" customHeight="1" x14ac:dyDescent="0.15">
      <c r="A11" s="136" t="str">
        <f>PG!A11</f>
        <v>Roger S</v>
      </c>
      <c r="B11" s="145">
        <f t="shared" si="0"/>
        <v>20.222222222222221</v>
      </c>
      <c r="C11" s="142" t="s">
        <v>96</v>
      </c>
      <c r="D11" s="178">
        <v>130</v>
      </c>
      <c r="E11" s="147">
        <v>170</v>
      </c>
      <c r="F11" s="159"/>
      <c r="G11" s="147">
        <f t="shared" si="1"/>
        <v>22100</v>
      </c>
      <c r="H11" s="142"/>
      <c r="I11" s="142"/>
      <c r="J11" s="142"/>
      <c r="K11" s="149">
        <f t="shared" si="2"/>
        <v>0.10523809523809523</v>
      </c>
    </row>
    <row r="12" spans="1:12" ht="15" customHeight="1" x14ac:dyDescent="0.15">
      <c r="A12" s="136">
        <f>PG!A12</f>
        <v>0</v>
      </c>
      <c r="B12" s="145">
        <f t="shared" si="0"/>
        <v>0</v>
      </c>
      <c r="C12" s="142" t="s">
        <v>97</v>
      </c>
      <c r="D12" s="178"/>
      <c r="E12" s="147">
        <v>150</v>
      </c>
      <c r="F12" s="159"/>
      <c r="G12" s="147">
        <f t="shared" si="1"/>
        <v>0</v>
      </c>
      <c r="H12" s="142"/>
      <c r="I12" s="142"/>
      <c r="J12" s="142"/>
      <c r="K12" s="149">
        <f t="shared" si="2"/>
        <v>0</v>
      </c>
    </row>
    <row r="13" spans="1:12" ht="15" customHeight="1" x14ac:dyDescent="0.15">
      <c r="A13" s="136" t="str">
        <f>PG!A13</f>
        <v>Sebastian Z</v>
      </c>
      <c r="B13" s="145">
        <f t="shared" si="0"/>
        <v>20.222222222222221</v>
      </c>
      <c r="C13" s="142" t="s">
        <v>99</v>
      </c>
      <c r="D13" s="178">
        <v>130</v>
      </c>
      <c r="E13" s="147">
        <v>155</v>
      </c>
      <c r="F13" s="159"/>
      <c r="G13" s="147">
        <f t="shared" si="1"/>
        <v>20150</v>
      </c>
      <c r="H13" s="142"/>
      <c r="I13" s="142"/>
      <c r="J13" s="142"/>
      <c r="K13" s="149">
        <f t="shared" si="2"/>
        <v>9.5952380952380942E-2</v>
      </c>
    </row>
    <row r="14" spans="1:12" ht="15" customHeight="1" x14ac:dyDescent="0.15">
      <c r="A14" s="136">
        <f>PG!A14</f>
        <v>0</v>
      </c>
      <c r="B14" s="145">
        <f t="shared" si="0"/>
        <v>0</v>
      </c>
      <c r="C14" s="142" t="s">
        <v>100</v>
      </c>
      <c r="D14" s="178"/>
      <c r="E14" s="147">
        <v>140</v>
      </c>
      <c r="F14" s="159"/>
      <c r="G14" s="147">
        <f t="shared" si="1"/>
        <v>0</v>
      </c>
      <c r="H14" s="142"/>
      <c r="I14" s="142"/>
      <c r="J14" s="142"/>
      <c r="K14" s="149">
        <f t="shared" si="2"/>
        <v>0</v>
      </c>
    </row>
    <row r="15" spans="1:12" ht="15" customHeight="1" x14ac:dyDescent="0.15">
      <c r="A15" s="136" t="str">
        <f>PG!A15</f>
        <v>Amy T</v>
      </c>
      <c r="B15" s="145">
        <f t="shared" si="0"/>
        <v>28</v>
      </c>
      <c r="C15" s="142" t="s">
        <v>102</v>
      </c>
      <c r="D15" s="178">
        <v>180</v>
      </c>
      <c r="E15" s="147">
        <v>115</v>
      </c>
      <c r="F15" s="159"/>
      <c r="G15" s="147">
        <f t="shared" ref="G15:G26" si="3">+D15*E15</f>
        <v>20700</v>
      </c>
      <c r="H15" s="142"/>
      <c r="I15" s="142"/>
      <c r="J15" s="142"/>
      <c r="K15" s="149">
        <f t="shared" si="2"/>
        <v>9.857142857142856E-2</v>
      </c>
    </row>
    <row r="16" spans="1:12" ht="15" customHeight="1" x14ac:dyDescent="0.15">
      <c r="A16" s="136">
        <f>PG!A16</f>
        <v>0</v>
      </c>
      <c r="B16" s="145">
        <f t="shared" si="0"/>
        <v>0</v>
      </c>
      <c r="C16" s="142" t="s">
        <v>103</v>
      </c>
      <c r="D16" s="178"/>
      <c r="E16" s="147">
        <v>65</v>
      </c>
      <c r="F16" s="159"/>
      <c r="G16" s="147">
        <f t="shared" si="3"/>
        <v>0</v>
      </c>
      <c r="H16" s="142"/>
      <c r="I16" s="142"/>
      <c r="J16" s="142"/>
      <c r="K16" s="149">
        <f t="shared" si="2"/>
        <v>0</v>
      </c>
    </row>
    <row r="17" spans="1:11" ht="15" customHeight="1" x14ac:dyDescent="0.15">
      <c r="A17" s="136">
        <f>PG!A17</f>
        <v>0</v>
      </c>
      <c r="B17" s="145">
        <f t="shared" si="0"/>
        <v>0</v>
      </c>
      <c r="C17" s="142" t="s">
        <v>104</v>
      </c>
      <c r="D17" s="178"/>
      <c r="E17" s="147">
        <v>155</v>
      </c>
      <c r="F17" s="159"/>
      <c r="G17" s="147">
        <f t="shared" si="3"/>
        <v>0</v>
      </c>
      <c r="H17" s="142"/>
      <c r="I17" s="142"/>
      <c r="J17" s="142"/>
      <c r="K17" s="149">
        <f t="shared" si="2"/>
        <v>0</v>
      </c>
    </row>
    <row r="18" spans="1:11" ht="15" customHeight="1" x14ac:dyDescent="0.15">
      <c r="A18" s="136" t="str">
        <f>PG!A18</f>
        <v>Miranda G.</v>
      </c>
      <c r="B18" s="145">
        <f t="shared" si="0"/>
        <v>12.444444444444445</v>
      </c>
      <c r="C18" s="142" t="s">
        <v>106</v>
      </c>
      <c r="D18" s="178">
        <v>80</v>
      </c>
      <c r="E18" s="147">
        <v>145</v>
      </c>
      <c r="F18" s="159"/>
      <c r="G18" s="147">
        <f t="shared" si="3"/>
        <v>11600</v>
      </c>
      <c r="H18" s="142"/>
      <c r="I18" s="142"/>
      <c r="J18" s="142"/>
      <c r="K18" s="149">
        <f t="shared" si="2"/>
        <v>5.5238095238095232E-2</v>
      </c>
    </row>
    <row r="19" spans="1:11" ht="15" customHeight="1" x14ac:dyDescent="0.15">
      <c r="A19" s="136">
        <f>PG!A19</f>
        <v>0</v>
      </c>
      <c r="B19" s="145">
        <f t="shared" si="0"/>
        <v>0</v>
      </c>
      <c r="C19" s="142" t="s">
        <v>107</v>
      </c>
      <c r="D19" s="178"/>
      <c r="E19" s="147">
        <v>125</v>
      </c>
      <c r="F19" s="159"/>
      <c r="G19" s="147">
        <f t="shared" si="3"/>
        <v>0</v>
      </c>
      <c r="H19" s="142"/>
      <c r="I19" s="142"/>
      <c r="J19" s="142"/>
      <c r="K19" s="149">
        <f t="shared" si="2"/>
        <v>0</v>
      </c>
    </row>
    <row r="20" spans="1:11" ht="15" customHeight="1" x14ac:dyDescent="0.15">
      <c r="A20" s="136">
        <f>PG!A20</f>
        <v>0</v>
      </c>
      <c r="B20" s="145">
        <f t="shared" si="0"/>
        <v>0</v>
      </c>
      <c r="C20" s="142" t="s">
        <v>108</v>
      </c>
      <c r="D20" s="178"/>
      <c r="E20" s="147">
        <v>110</v>
      </c>
      <c r="F20" s="159"/>
      <c r="G20" s="147">
        <f t="shared" si="3"/>
        <v>0</v>
      </c>
      <c r="H20" s="142"/>
      <c r="I20" s="142"/>
      <c r="J20" s="142"/>
      <c r="K20" s="149">
        <f t="shared" si="2"/>
        <v>0</v>
      </c>
    </row>
    <row r="21" spans="1:11" ht="15" customHeight="1" x14ac:dyDescent="0.15">
      <c r="A21" s="136" t="str">
        <f>PG!A21</f>
        <v>Grant H</v>
      </c>
      <c r="B21" s="145">
        <f t="shared" si="0"/>
        <v>8.0888888888888886</v>
      </c>
      <c r="C21" s="142" t="s">
        <v>110</v>
      </c>
      <c r="D21" s="178">
        <v>52</v>
      </c>
      <c r="E21" s="147">
        <v>100</v>
      </c>
      <c r="F21" s="159"/>
      <c r="G21" s="147">
        <f t="shared" si="3"/>
        <v>5200</v>
      </c>
      <c r="H21" s="142"/>
      <c r="I21" s="142"/>
      <c r="J21" s="142"/>
      <c r="K21" s="149">
        <f t="shared" si="2"/>
        <v>2.4761904761904759E-2</v>
      </c>
    </row>
    <row r="22" spans="1:11" ht="15" customHeight="1" x14ac:dyDescent="0.15">
      <c r="A22" s="136">
        <f>PG!A22</f>
        <v>0</v>
      </c>
      <c r="B22" s="145">
        <f t="shared" si="0"/>
        <v>0</v>
      </c>
      <c r="C22" s="142" t="s">
        <v>111</v>
      </c>
      <c r="D22" s="178"/>
      <c r="E22" s="147">
        <v>50</v>
      </c>
      <c r="F22" s="159"/>
      <c r="G22" s="147">
        <f t="shared" si="3"/>
        <v>0</v>
      </c>
      <c r="H22" s="142"/>
      <c r="I22" s="142"/>
      <c r="J22" s="142"/>
      <c r="K22" s="149">
        <f t="shared" si="2"/>
        <v>0</v>
      </c>
    </row>
    <row r="23" spans="1:11" ht="15" customHeight="1" x14ac:dyDescent="0.15">
      <c r="A23" s="136">
        <f>PG!A23</f>
        <v>0</v>
      </c>
      <c r="B23" s="145">
        <f t="shared" si="0"/>
        <v>0</v>
      </c>
      <c r="C23" s="142" t="s">
        <v>45</v>
      </c>
      <c r="D23" s="178"/>
      <c r="E23" s="147">
        <v>130</v>
      </c>
      <c r="F23" s="159"/>
      <c r="G23" s="147">
        <f t="shared" si="3"/>
        <v>0</v>
      </c>
      <c r="H23" s="142"/>
      <c r="I23" s="142"/>
      <c r="J23" s="142"/>
      <c r="K23" s="149">
        <f t="shared" si="2"/>
        <v>0</v>
      </c>
    </row>
    <row r="24" spans="1:11" ht="15" customHeight="1" x14ac:dyDescent="0.15">
      <c r="A24" s="136">
        <f>PG!A23</f>
        <v>0</v>
      </c>
      <c r="B24" s="145">
        <f t="shared" si="0"/>
        <v>0</v>
      </c>
      <c r="C24" s="142" t="s">
        <v>112</v>
      </c>
      <c r="D24" s="178"/>
      <c r="E24" s="147">
        <v>150</v>
      </c>
      <c r="F24" s="159"/>
      <c r="G24" s="147">
        <f t="shared" si="3"/>
        <v>0</v>
      </c>
      <c r="H24" s="142"/>
      <c r="I24" s="142"/>
      <c r="J24" s="142"/>
      <c r="K24" s="149">
        <f t="shared" si="2"/>
        <v>0</v>
      </c>
    </row>
    <row r="25" spans="1:11" ht="15" customHeight="1" x14ac:dyDescent="0.15">
      <c r="A25" s="136">
        <f>PG!A25</f>
        <v>0</v>
      </c>
      <c r="B25" s="145">
        <f t="shared" si="0"/>
        <v>0</v>
      </c>
      <c r="C25" s="142" t="s">
        <v>113</v>
      </c>
      <c r="D25" s="178"/>
      <c r="E25" s="147">
        <v>155</v>
      </c>
      <c r="F25" s="159"/>
      <c r="G25" s="147">
        <f t="shared" si="3"/>
        <v>0</v>
      </c>
      <c r="H25" s="142"/>
      <c r="I25" s="142"/>
      <c r="J25" s="142"/>
      <c r="K25" s="149">
        <f t="shared" si="2"/>
        <v>0</v>
      </c>
    </row>
    <row r="26" spans="1:11" ht="15" customHeight="1" x14ac:dyDescent="0.15">
      <c r="A26" s="136" t="str">
        <f>PG!A26</f>
        <v>William S</v>
      </c>
      <c r="B26" s="145">
        <f t="shared" si="0"/>
        <v>1.8666666666666667</v>
      </c>
      <c r="C26" s="150" t="s">
        <v>115</v>
      </c>
      <c r="D26" s="178">
        <v>12</v>
      </c>
      <c r="E26" s="147">
        <f>PG!E26</f>
        <v>175</v>
      </c>
      <c r="F26" s="159"/>
      <c r="G26" s="147">
        <f t="shared" si="3"/>
        <v>2100</v>
      </c>
      <c r="H26" s="142"/>
      <c r="I26" s="142"/>
      <c r="J26" s="142"/>
      <c r="K26" s="149">
        <f t="shared" si="2"/>
        <v>9.9999999999999985E-3</v>
      </c>
    </row>
    <row r="27" spans="1:11" ht="16.5" customHeight="1" x14ac:dyDescent="0.15">
      <c r="A27" s="136">
        <f>PG!A27</f>
        <v>0</v>
      </c>
      <c r="B27" s="145">
        <f t="shared" si="0"/>
        <v>0</v>
      </c>
      <c r="C27" s="142" t="s">
        <v>117</v>
      </c>
      <c r="D27" s="178">
        <v>0</v>
      </c>
      <c r="E27" s="147">
        <v>80</v>
      </c>
      <c r="F27" s="159"/>
      <c r="G27" s="153">
        <f>E27*D27</f>
        <v>0</v>
      </c>
      <c r="H27" s="142"/>
      <c r="I27" s="142"/>
      <c r="J27" s="142"/>
      <c r="K27" s="154">
        <f>IFERROR(G27/G6,0)</f>
        <v>0</v>
      </c>
    </row>
    <row r="28" spans="1:11" ht="15" customHeight="1" x14ac:dyDescent="0.15">
      <c r="A28" s="136"/>
      <c r="B28" s="155"/>
      <c r="C28" s="142"/>
      <c r="D28" s="158"/>
      <c r="E28" s="147"/>
      <c r="F28" s="159"/>
      <c r="G28" s="139">
        <f>SUM(G7:G27)</f>
        <v>120650</v>
      </c>
      <c r="H28" s="142"/>
      <c r="I28" s="142"/>
      <c r="J28" s="142"/>
      <c r="K28" s="143">
        <f>SUM(K7:K27)</f>
        <v>0.57452380952380944</v>
      </c>
    </row>
    <row r="29" spans="1:11" ht="15" customHeight="1" x14ac:dyDescent="0.15">
      <c r="A29" s="136"/>
      <c r="B29" s="155"/>
      <c r="C29" s="142"/>
      <c r="D29" s="158"/>
      <c r="E29" s="147"/>
      <c r="F29" s="159"/>
      <c r="G29" s="139"/>
      <c r="H29" s="142"/>
      <c r="I29" s="142"/>
      <c r="J29" s="142"/>
      <c r="K29" s="143"/>
    </row>
    <row r="30" spans="1:11" ht="15" customHeight="1" x14ac:dyDescent="0.15">
      <c r="A30" s="136"/>
      <c r="B30" s="155"/>
      <c r="C30" s="138" t="str">
        <f>'Budget Updated'!A23</f>
        <v>Dept Name 2</v>
      </c>
      <c r="D30" s="158"/>
      <c r="E30" s="147"/>
      <c r="F30" s="140">
        <f>+G52/($G$28+$G$52+$G$76+$G$81+$G$88)</f>
        <v>0</v>
      </c>
      <c r="G30" s="139">
        <f>'Budget Updated'!$H$13*F30</f>
        <v>0</v>
      </c>
      <c r="H30" s="141">
        <f>G30*(100%-'Budget Updated'!$B$8)</f>
        <v>0</v>
      </c>
      <c r="I30" s="142"/>
      <c r="J30" s="142"/>
      <c r="K30" s="143"/>
    </row>
    <row r="31" spans="1:11" ht="15" customHeight="1" x14ac:dyDescent="0.15">
      <c r="A31" s="136">
        <f>PG!A31</f>
        <v>0</v>
      </c>
      <c r="B31" s="145">
        <f t="shared" ref="B31:B51" si="4">D31/$B$4</f>
        <v>0</v>
      </c>
      <c r="C31" s="142" t="s">
        <v>89</v>
      </c>
      <c r="D31" s="178"/>
      <c r="E31" s="147">
        <v>315</v>
      </c>
      <c r="F31" s="159"/>
      <c r="G31" s="147">
        <f t="shared" ref="G31:G51" si="5">E31*D31</f>
        <v>0</v>
      </c>
      <c r="H31" s="142"/>
      <c r="I31" s="142"/>
      <c r="J31" s="142"/>
      <c r="K31" s="149">
        <f t="shared" ref="K31:K51" si="6">IFERROR(G31/$G$30,0)</f>
        <v>0</v>
      </c>
    </row>
    <row r="32" spans="1:11" ht="15" customHeight="1" x14ac:dyDescent="0.15">
      <c r="A32" s="136">
        <f>PG!A32</f>
        <v>0</v>
      </c>
      <c r="B32" s="145">
        <f t="shared" si="4"/>
        <v>0</v>
      </c>
      <c r="C32" s="142" t="s">
        <v>91</v>
      </c>
      <c r="D32" s="178"/>
      <c r="E32" s="147">
        <v>310</v>
      </c>
      <c r="F32" s="159"/>
      <c r="G32" s="147">
        <f t="shared" si="5"/>
        <v>0</v>
      </c>
      <c r="H32" s="142"/>
      <c r="I32" s="142"/>
      <c r="J32" s="142"/>
      <c r="K32" s="149">
        <f t="shared" si="6"/>
        <v>0</v>
      </c>
    </row>
    <row r="33" spans="1:13" ht="15" customHeight="1" x14ac:dyDescent="0.15">
      <c r="A33" s="136">
        <f>PG!A33</f>
        <v>0</v>
      </c>
      <c r="B33" s="145">
        <f t="shared" si="4"/>
        <v>0</v>
      </c>
      <c r="C33" s="142" t="s">
        <v>92</v>
      </c>
      <c r="D33" s="178"/>
      <c r="E33" s="147">
        <v>250</v>
      </c>
      <c r="F33" s="159"/>
      <c r="G33" s="147">
        <f t="shared" si="5"/>
        <v>0</v>
      </c>
      <c r="H33" s="142"/>
      <c r="I33" s="142"/>
      <c r="J33" s="142"/>
      <c r="K33" s="149">
        <f t="shared" si="6"/>
        <v>0</v>
      </c>
    </row>
    <row r="34" spans="1:13" ht="15" customHeight="1" x14ac:dyDescent="0.15">
      <c r="A34" s="136">
        <f>PG!A34</f>
        <v>0</v>
      </c>
      <c r="B34" s="145">
        <f t="shared" si="4"/>
        <v>0</v>
      </c>
      <c r="C34" s="142" t="s">
        <v>94</v>
      </c>
      <c r="D34" s="178"/>
      <c r="E34" s="147">
        <v>175</v>
      </c>
      <c r="F34" s="159"/>
      <c r="G34" s="147">
        <f t="shared" si="5"/>
        <v>0</v>
      </c>
      <c r="H34" s="142"/>
      <c r="I34" s="142"/>
      <c r="J34" s="142"/>
      <c r="K34" s="149">
        <f t="shared" si="6"/>
        <v>0</v>
      </c>
      <c r="M34" s="171"/>
    </row>
    <row r="35" spans="1:13" ht="15" customHeight="1" x14ac:dyDescent="0.15">
      <c r="A35" s="136">
        <f>PG!A35</f>
        <v>0</v>
      </c>
      <c r="B35" s="145">
        <f t="shared" si="4"/>
        <v>0</v>
      </c>
      <c r="C35" s="142" t="s">
        <v>96</v>
      </c>
      <c r="D35" s="178"/>
      <c r="E35" s="147">
        <v>170</v>
      </c>
      <c r="F35" s="159"/>
      <c r="G35" s="147">
        <f t="shared" si="5"/>
        <v>0</v>
      </c>
      <c r="H35" s="142"/>
      <c r="I35" s="142"/>
      <c r="J35" s="142"/>
      <c r="K35" s="149">
        <f t="shared" si="6"/>
        <v>0</v>
      </c>
      <c r="M35" s="171"/>
    </row>
    <row r="36" spans="1:13" ht="15" customHeight="1" x14ac:dyDescent="0.15">
      <c r="A36" s="136">
        <f>PG!A36</f>
        <v>0</v>
      </c>
      <c r="B36" s="145">
        <f t="shared" si="4"/>
        <v>0</v>
      </c>
      <c r="C36" s="142" t="s">
        <v>97</v>
      </c>
      <c r="D36" s="178"/>
      <c r="E36" s="147">
        <v>150</v>
      </c>
      <c r="F36" s="159"/>
      <c r="G36" s="147">
        <f t="shared" si="5"/>
        <v>0</v>
      </c>
      <c r="H36" s="142"/>
      <c r="I36" s="142"/>
      <c r="J36" s="142"/>
      <c r="K36" s="149">
        <f t="shared" si="6"/>
        <v>0</v>
      </c>
    </row>
    <row r="37" spans="1:13" ht="15" customHeight="1" x14ac:dyDescent="0.15">
      <c r="A37" s="136">
        <f>PG!A37</f>
        <v>0</v>
      </c>
      <c r="B37" s="145">
        <f t="shared" si="4"/>
        <v>0</v>
      </c>
      <c r="C37" s="142" t="s">
        <v>99</v>
      </c>
      <c r="D37" s="178"/>
      <c r="E37" s="147">
        <v>155</v>
      </c>
      <c r="F37" s="159"/>
      <c r="G37" s="147">
        <f t="shared" si="5"/>
        <v>0</v>
      </c>
      <c r="H37" s="142"/>
      <c r="I37" s="142"/>
      <c r="J37" s="142"/>
      <c r="K37" s="149">
        <f t="shared" si="6"/>
        <v>0</v>
      </c>
    </row>
    <row r="38" spans="1:13" ht="15" customHeight="1" x14ac:dyDescent="0.15">
      <c r="A38" s="136">
        <f>PG!A38</f>
        <v>0</v>
      </c>
      <c r="B38" s="145">
        <f t="shared" si="4"/>
        <v>0</v>
      </c>
      <c r="C38" s="142" t="s">
        <v>100</v>
      </c>
      <c r="D38" s="178"/>
      <c r="E38" s="147">
        <v>140</v>
      </c>
      <c r="F38" s="159"/>
      <c r="G38" s="147">
        <f t="shared" si="5"/>
        <v>0</v>
      </c>
      <c r="H38" s="142"/>
      <c r="I38" s="142"/>
      <c r="J38" s="142"/>
      <c r="K38" s="149">
        <f t="shared" si="6"/>
        <v>0</v>
      </c>
    </row>
    <row r="39" spans="1:13" ht="15" customHeight="1" x14ac:dyDescent="0.15">
      <c r="A39" s="136">
        <f>PG!A39</f>
        <v>0</v>
      </c>
      <c r="B39" s="145">
        <f t="shared" si="4"/>
        <v>0</v>
      </c>
      <c r="C39" s="142" t="s">
        <v>102</v>
      </c>
      <c r="D39" s="178"/>
      <c r="E39" s="147">
        <v>115</v>
      </c>
      <c r="F39" s="159"/>
      <c r="G39" s="147">
        <f t="shared" si="5"/>
        <v>0</v>
      </c>
      <c r="H39" s="142"/>
      <c r="I39" s="142"/>
      <c r="J39" s="142"/>
      <c r="K39" s="149">
        <f t="shared" si="6"/>
        <v>0</v>
      </c>
    </row>
    <row r="40" spans="1:13" ht="15" customHeight="1" x14ac:dyDescent="0.15">
      <c r="A40" s="136">
        <f>PG!A40</f>
        <v>0</v>
      </c>
      <c r="B40" s="145">
        <f t="shared" si="4"/>
        <v>0</v>
      </c>
      <c r="C40" s="142" t="s">
        <v>103</v>
      </c>
      <c r="D40" s="178"/>
      <c r="E40" s="147">
        <v>65</v>
      </c>
      <c r="F40" s="159"/>
      <c r="G40" s="147">
        <f t="shared" si="5"/>
        <v>0</v>
      </c>
      <c r="H40" s="142"/>
      <c r="I40" s="142"/>
      <c r="J40" s="142"/>
      <c r="K40" s="149">
        <f t="shared" si="6"/>
        <v>0</v>
      </c>
    </row>
    <row r="41" spans="1:13" ht="15" customHeight="1" x14ac:dyDescent="0.15">
      <c r="A41" s="136">
        <f>PG!A41</f>
        <v>0</v>
      </c>
      <c r="B41" s="145">
        <f t="shared" si="4"/>
        <v>0</v>
      </c>
      <c r="C41" s="142" t="s">
        <v>104</v>
      </c>
      <c r="D41" s="178"/>
      <c r="E41" s="147">
        <v>155</v>
      </c>
      <c r="F41" s="159"/>
      <c r="G41" s="147">
        <f t="shared" si="5"/>
        <v>0</v>
      </c>
      <c r="H41" s="142"/>
      <c r="I41" s="142"/>
      <c r="J41" s="142"/>
      <c r="K41" s="149">
        <f t="shared" si="6"/>
        <v>0</v>
      </c>
    </row>
    <row r="42" spans="1:13" ht="15" customHeight="1" x14ac:dyDescent="0.15">
      <c r="A42" s="136">
        <f>PG!A42</f>
        <v>0</v>
      </c>
      <c r="B42" s="145">
        <f t="shared" si="4"/>
        <v>0</v>
      </c>
      <c r="C42" s="142" t="s">
        <v>106</v>
      </c>
      <c r="D42" s="178"/>
      <c r="E42" s="147">
        <v>145</v>
      </c>
      <c r="F42" s="159"/>
      <c r="G42" s="147">
        <f t="shared" si="5"/>
        <v>0</v>
      </c>
      <c r="H42" s="142"/>
      <c r="I42" s="142"/>
      <c r="J42" s="142"/>
      <c r="K42" s="149">
        <f t="shared" si="6"/>
        <v>0</v>
      </c>
    </row>
    <row r="43" spans="1:13" ht="15" customHeight="1" x14ac:dyDescent="0.15">
      <c r="A43" s="136">
        <f>PG!A43</f>
        <v>0</v>
      </c>
      <c r="B43" s="145">
        <f t="shared" si="4"/>
        <v>0</v>
      </c>
      <c r="C43" s="142" t="s">
        <v>107</v>
      </c>
      <c r="D43" s="178"/>
      <c r="E43" s="147">
        <v>125</v>
      </c>
      <c r="F43" s="159"/>
      <c r="G43" s="147">
        <f t="shared" si="5"/>
        <v>0</v>
      </c>
      <c r="H43" s="142"/>
      <c r="I43" s="142"/>
      <c r="J43" s="142"/>
      <c r="K43" s="149">
        <f t="shared" si="6"/>
        <v>0</v>
      </c>
    </row>
    <row r="44" spans="1:13" ht="15" customHeight="1" x14ac:dyDescent="0.15">
      <c r="A44" s="136">
        <f>PG!A44</f>
        <v>0</v>
      </c>
      <c r="B44" s="145">
        <f t="shared" si="4"/>
        <v>0</v>
      </c>
      <c r="C44" s="142" t="s">
        <v>108</v>
      </c>
      <c r="D44" s="178"/>
      <c r="E44" s="147">
        <v>110</v>
      </c>
      <c r="F44" s="159"/>
      <c r="G44" s="147">
        <f t="shared" si="5"/>
        <v>0</v>
      </c>
      <c r="H44" s="142"/>
      <c r="I44" s="142"/>
      <c r="J44" s="142"/>
      <c r="K44" s="149">
        <f t="shared" si="6"/>
        <v>0</v>
      </c>
    </row>
    <row r="45" spans="1:13" ht="15" customHeight="1" x14ac:dyDescent="0.15">
      <c r="A45" s="136">
        <f>PG!A44</f>
        <v>0</v>
      </c>
      <c r="B45" s="145">
        <f t="shared" si="4"/>
        <v>0</v>
      </c>
      <c r="C45" s="142" t="s">
        <v>110</v>
      </c>
      <c r="D45" s="178"/>
      <c r="E45" s="147">
        <v>100</v>
      </c>
      <c r="F45" s="159"/>
      <c r="G45" s="147">
        <f t="shared" si="5"/>
        <v>0</v>
      </c>
      <c r="H45" s="142"/>
      <c r="I45" s="142"/>
      <c r="J45" s="142"/>
      <c r="K45" s="149">
        <f t="shared" si="6"/>
        <v>0</v>
      </c>
    </row>
    <row r="46" spans="1:13" ht="15" customHeight="1" x14ac:dyDescent="0.15">
      <c r="A46" s="136">
        <f>PG!A47</f>
        <v>0</v>
      </c>
      <c r="B46" s="145">
        <f t="shared" si="4"/>
        <v>0</v>
      </c>
      <c r="C46" s="142" t="s">
        <v>111</v>
      </c>
      <c r="D46" s="178"/>
      <c r="E46" s="147">
        <v>50</v>
      </c>
      <c r="F46" s="159"/>
      <c r="G46" s="147">
        <f t="shared" si="5"/>
        <v>0</v>
      </c>
      <c r="H46" s="142"/>
      <c r="I46" s="142"/>
      <c r="J46" s="142"/>
      <c r="K46" s="149">
        <f t="shared" si="6"/>
        <v>0</v>
      </c>
    </row>
    <row r="47" spans="1:13" ht="15" customHeight="1" x14ac:dyDescent="0.15">
      <c r="A47" s="136">
        <f>PG!A48</f>
        <v>0</v>
      </c>
      <c r="B47" s="145">
        <f t="shared" si="4"/>
        <v>0</v>
      </c>
      <c r="C47" s="142" t="s">
        <v>45</v>
      </c>
      <c r="D47" s="178"/>
      <c r="E47" s="147">
        <v>130</v>
      </c>
      <c r="F47" s="159"/>
      <c r="G47" s="147">
        <f t="shared" si="5"/>
        <v>0</v>
      </c>
      <c r="H47" s="142"/>
      <c r="I47" s="142"/>
      <c r="J47" s="142"/>
      <c r="K47" s="149">
        <f t="shared" si="6"/>
        <v>0</v>
      </c>
    </row>
    <row r="48" spans="1:13" ht="15" customHeight="1" x14ac:dyDescent="0.15">
      <c r="A48" s="136">
        <f>PG!A49</f>
        <v>0</v>
      </c>
      <c r="B48" s="145">
        <f t="shared" si="4"/>
        <v>0</v>
      </c>
      <c r="C48" s="142" t="s">
        <v>112</v>
      </c>
      <c r="D48" s="178"/>
      <c r="E48" s="147">
        <v>150</v>
      </c>
      <c r="F48" s="159"/>
      <c r="G48" s="147">
        <f t="shared" si="5"/>
        <v>0</v>
      </c>
      <c r="H48" s="142"/>
      <c r="I48" s="142"/>
      <c r="J48" s="142"/>
      <c r="K48" s="149">
        <f t="shared" si="6"/>
        <v>0</v>
      </c>
    </row>
    <row r="49" spans="1:11" ht="15" customHeight="1" x14ac:dyDescent="0.15">
      <c r="A49" s="136">
        <f>PG!A51</f>
        <v>0</v>
      </c>
      <c r="B49" s="145">
        <f t="shared" si="4"/>
        <v>0</v>
      </c>
      <c r="C49" s="142" t="s">
        <v>113</v>
      </c>
      <c r="D49" s="178"/>
      <c r="E49" s="147">
        <v>155</v>
      </c>
      <c r="F49" s="159"/>
      <c r="G49" s="147">
        <f t="shared" si="5"/>
        <v>0</v>
      </c>
      <c r="H49" s="142"/>
      <c r="I49" s="142"/>
      <c r="J49" s="142"/>
      <c r="K49" s="149">
        <f t="shared" si="6"/>
        <v>0</v>
      </c>
    </row>
    <row r="50" spans="1:11" ht="15" customHeight="1" x14ac:dyDescent="0.15">
      <c r="A50" s="136">
        <f>PG!A50</f>
        <v>0</v>
      </c>
      <c r="B50" s="145">
        <f t="shared" si="4"/>
        <v>0</v>
      </c>
      <c r="C50" s="150" t="s">
        <v>115</v>
      </c>
      <c r="D50" s="178"/>
      <c r="E50" s="147">
        <f>PG!E50</f>
        <v>175</v>
      </c>
      <c r="F50" s="159"/>
      <c r="G50" s="147">
        <f t="shared" si="5"/>
        <v>0</v>
      </c>
      <c r="H50" s="142"/>
      <c r="I50" s="142"/>
      <c r="J50" s="142"/>
      <c r="K50" s="149">
        <f t="shared" si="6"/>
        <v>0</v>
      </c>
    </row>
    <row r="51" spans="1:11" ht="16.5" customHeight="1" x14ac:dyDescent="0.15">
      <c r="A51" s="136">
        <f>PG!A51</f>
        <v>0</v>
      </c>
      <c r="B51" s="145">
        <f t="shared" si="4"/>
        <v>0</v>
      </c>
      <c r="C51" s="142" t="s">
        <v>117</v>
      </c>
      <c r="D51" s="178"/>
      <c r="E51" s="147">
        <v>80</v>
      </c>
      <c r="F51" s="159"/>
      <c r="G51" s="153">
        <f t="shared" si="5"/>
        <v>0</v>
      </c>
      <c r="H51" s="142"/>
      <c r="I51" s="142"/>
      <c r="J51" s="142"/>
      <c r="K51" s="154">
        <f t="shared" si="6"/>
        <v>0</v>
      </c>
    </row>
    <row r="52" spans="1:11" ht="15" customHeight="1" x14ac:dyDescent="0.15">
      <c r="A52" s="136"/>
      <c r="B52" s="145"/>
      <c r="C52" s="142"/>
      <c r="D52" s="158"/>
      <c r="E52" s="147"/>
      <c r="F52" s="159"/>
      <c r="G52" s="139">
        <f>SUM(G31:G51)</f>
        <v>0</v>
      </c>
      <c r="H52" s="142"/>
      <c r="I52" s="142"/>
      <c r="J52" s="142"/>
      <c r="K52" s="143">
        <f>SUM(K32:K51)</f>
        <v>0</v>
      </c>
    </row>
    <row r="53" spans="1:11" ht="15" customHeight="1" x14ac:dyDescent="0.15">
      <c r="A53" s="136"/>
      <c r="B53" s="155"/>
      <c r="C53" s="142"/>
      <c r="D53" s="158"/>
      <c r="E53" s="147"/>
      <c r="F53" s="159"/>
      <c r="G53" s="139"/>
      <c r="H53" s="142"/>
      <c r="I53" s="142"/>
      <c r="J53" s="142"/>
      <c r="K53" s="143"/>
    </row>
    <row r="54" spans="1:11" ht="15" customHeight="1" x14ac:dyDescent="0.15">
      <c r="A54" s="136"/>
      <c r="B54" s="155"/>
      <c r="C54" s="138" t="str">
        <f>'Budget Updated'!A24</f>
        <v>Dept Name 3</v>
      </c>
      <c r="D54" s="158"/>
      <c r="E54" s="147"/>
      <c r="F54" s="140">
        <f>+G76/($G$28+$G$52+$G$76+$G$81+$G$88)</f>
        <v>0</v>
      </c>
      <c r="G54" s="139">
        <f>+F54*'Budget Updated'!$H$13</f>
        <v>0</v>
      </c>
      <c r="H54" s="141">
        <f>G54*(100%-'Budget Updated'!$B$8)</f>
        <v>0</v>
      </c>
      <c r="I54" s="139"/>
      <c r="J54" s="142"/>
      <c r="K54" s="149"/>
    </row>
    <row r="55" spans="1:11" ht="15" customHeight="1" x14ac:dyDescent="0.15">
      <c r="A55" s="136">
        <f>PG!A55</f>
        <v>0</v>
      </c>
      <c r="B55" s="145">
        <f t="shared" ref="B55:B75" si="7">D55/$B$4</f>
        <v>0</v>
      </c>
      <c r="C55" s="142" t="s">
        <v>89</v>
      </c>
      <c r="D55" s="178"/>
      <c r="E55" s="147">
        <v>315</v>
      </c>
      <c r="F55" s="159"/>
      <c r="G55" s="147">
        <f t="shared" ref="G55:G75" si="8">+D55*E55</f>
        <v>0</v>
      </c>
      <c r="H55" s="142"/>
      <c r="I55" s="142"/>
      <c r="J55" s="142"/>
      <c r="K55" s="149">
        <f t="shared" ref="K55:K74" si="9">IFERROR(G55/$G$54,0)</f>
        <v>0</v>
      </c>
    </row>
    <row r="56" spans="1:11" ht="15" customHeight="1" x14ac:dyDescent="0.15">
      <c r="A56" s="136">
        <f>PG!A56</f>
        <v>0</v>
      </c>
      <c r="B56" s="145">
        <f t="shared" si="7"/>
        <v>0</v>
      </c>
      <c r="C56" s="142" t="s">
        <v>91</v>
      </c>
      <c r="D56" s="178"/>
      <c r="E56" s="147">
        <v>310</v>
      </c>
      <c r="F56" s="159"/>
      <c r="G56" s="147">
        <f t="shared" si="8"/>
        <v>0</v>
      </c>
      <c r="H56" s="142"/>
      <c r="I56" s="142"/>
      <c r="J56" s="142"/>
      <c r="K56" s="149">
        <f t="shared" si="9"/>
        <v>0</v>
      </c>
    </row>
    <row r="57" spans="1:11" ht="15" customHeight="1" x14ac:dyDescent="0.15">
      <c r="A57" s="136">
        <f>PG!A57</f>
        <v>0</v>
      </c>
      <c r="B57" s="145">
        <f t="shared" si="7"/>
        <v>0</v>
      </c>
      <c r="C57" s="142" t="s">
        <v>92</v>
      </c>
      <c r="D57" s="178"/>
      <c r="E57" s="147">
        <v>250</v>
      </c>
      <c r="F57" s="159"/>
      <c r="G57" s="147">
        <f t="shared" si="8"/>
        <v>0</v>
      </c>
      <c r="H57" s="142"/>
      <c r="I57" s="142"/>
      <c r="J57" s="142"/>
      <c r="K57" s="149">
        <f t="shared" si="9"/>
        <v>0</v>
      </c>
    </row>
    <row r="58" spans="1:11" ht="15" customHeight="1" x14ac:dyDescent="0.15">
      <c r="A58" s="136">
        <f>PG!A58</f>
        <v>0</v>
      </c>
      <c r="B58" s="145">
        <f t="shared" si="7"/>
        <v>0</v>
      </c>
      <c r="C58" s="142" t="s">
        <v>94</v>
      </c>
      <c r="D58" s="178"/>
      <c r="E58" s="147">
        <v>175</v>
      </c>
      <c r="F58" s="159"/>
      <c r="G58" s="147">
        <f t="shared" si="8"/>
        <v>0</v>
      </c>
      <c r="H58" s="142"/>
      <c r="I58" s="142"/>
      <c r="J58" s="142"/>
      <c r="K58" s="149">
        <f t="shared" si="9"/>
        <v>0</v>
      </c>
    </row>
    <row r="59" spans="1:11" ht="15" customHeight="1" x14ac:dyDescent="0.15">
      <c r="A59" s="136">
        <f>PG!A59</f>
        <v>0</v>
      </c>
      <c r="B59" s="145">
        <f t="shared" si="7"/>
        <v>0</v>
      </c>
      <c r="C59" s="142" t="s">
        <v>96</v>
      </c>
      <c r="D59" s="178"/>
      <c r="E59" s="147">
        <v>170</v>
      </c>
      <c r="F59" s="159"/>
      <c r="G59" s="147">
        <f t="shared" si="8"/>
        <v>0</v>
      </c>
      <c r="H59" s="142"/>
      <c r="I59" s="142"/>
      <c r="J59" s="142"/>
      <c r="K59" s="149">
        <f t="shared" si="9"/>
        <v>0</v>
      </c>
    </row>
    <row r="60" spans="1:11" ht="15" customHeight="1" x14ac:dyDescent="0.15">
      <c r="A60" s="136">
        <f>PG!A60</f>
        <v>0</v>
      </c>
      <c r="B60" s="145">
        <f t="shared" si="7"/>
        <v>0</v>
      </c>
      <c r="C60" s="142" t="s">
        <v>97</v>
      </c>
      <c r="D60" s="178"/>
      <c r="E60" s="147">
        <v>150</v>
      </c>
      <c r="F60" s="159"/>
      <c r="G60" s="147">
        <f t="shared" si="8"/>
        <v>0</v>
      </c>
      <c r="H60" s="142"/>
      <c r="I60" s="142"/>
      <c r="J60" s="142"/>
      <c r="K60" s="149">
        <f t="shared" si="9"/>
        <v>0</v>
      </c>
    </row>
    <row r="61" spans="1:11" ht="15" customHeight="1" x14ac:dyDescent="0.15">
      <c r="A61" s="136">
        <f>PG!A61</f>
        <v>0</v>
      </c>
      <c r="B61" s="145">
        <f t="shared" si="7"/>
        <v>0</v>
      </c>
      <c r="C61" s="142" t="s">
        <v>99</v>
      </c>
      <c r="D61" s="178"/>
      <c r="E61" s="147">
        <v>155</v>
      </c>
      <c r="F61" s="159"/>
      <c r="G61" s="147">
        <f t="shared" si="8"/>
        <v>0</v>
      </c>
      <c r="H61" s="142"/>
      <c r="I61" s="142"/>
      <c r="J61" s="142"/>
      <c r="K61" s="149">
        <f t="shared" si="9"/>
        <v>0</v>
      </c>
    </row>
    <row r="62" spans="1:11" ht="15" customHeight="1" x14ac:dyDescent="0.15">
      <c r="A62" s="136">
        <f>PG!A62</f>
        <v>0</v>
      </c>
      <c r="B62" s="145">
        <f t="shared" si="7"/>
        <v>0</v>
      </c>
      <c r="C62" s="142" t="s">
        <v>100</v>
      </c>
      <c r="D62" s="178"/>
      <c r="E62" s="147">
        <v>140</v>
      </c>
      <c r="F62" s="159"/>
      <c r="G62" s="147">
        <f t="shared" si="8"/>
        <v>0</v>
      </c>
      <c r="H62" s="142"/>
      <c r="I62" s="142"/>
      <c r="J62" s="142"/>
      <c r="K62" s="149">
        <f t="shared" si="9"/>
        <v>0</v>
      </c>
    </row>
    <row r="63" spans="1:11" ht="15" customHeight="1" x14ac:dyDescent="0.15">
      <c r="A63" s="136">
        <f>PG!A63</f>
        <v>0</v>
      </c>
      <c r="B63" s="145">
        <f t="shared" si="7"/>
        <v>0</v>
      </c>
      <c r="C63" s="142" t="s">
        <v>102</v>
      </c>
      <c r="D63" s="178"/>
      <c r="E63" s="147">
        <v>115</v>
      </c>
      <c r="F63" s="159"/>
      <c r="G63" s="147">
        <f t="shared" si="8"/>
        <v>0</v>
      </c>
      <c r="H63" s="142"/>
      <c r="I63" s="142"/>
      <c r="J63" s="142"/>
      <c r="K63" s="149">
        <f t="shared" si="9"/>
        <v>0</v>
      </c>
    </row>
    <row r="64" spans="1:11" ht="15" customHeight="1" x14ac:dyDescent="0.15">
      <c r="A64" s="136">
        <f>PG!A64</f>
        <v>0</v>
      </c>
      <c r="B64" s="145">
        <f t="shared" si="7"/>
        <v>0</v>
      </c>
      <c r="C64" s="142" t="s">
        <v>103</v>
      </c>
      <c r="D64" s="178"/>
      <c r="E64" s="147">
        <v>65</v>
      </c>
      <c r="F64" s="159"/>
      <c r="G64" s="147">
        <f t="shared" si="8"/>
        <v>0</v>
      </c>
      <c r="H64" s="142"/>
      <c r="I64" s="142"/>
      <c r="J64" s="142"/>
      <c r="K64" s="149">
        <f t="shared" si="9"/>
        <v>0</v>
      </c>
    </row>
    <row r="65" spans="1:11" ht="15" customHeight="1" x14ac:dyDescent="0.15">
      <c r="A65" s="136">
        <f>PG!A65</f>
        <v>0</v>
      </c>
      <c r="B65" s="145">
        <f t="shared" si="7"/>
        <v>0</v>
      </c>
      <c r="C65" s="142" t="s">
        <v>104</v>
      </c>
      <c r="D65" s="178"/>
      <c r="E65" s="147">
        <v>155</v>
      </c>
      <c r="F65" s="159"/>
      <c r="G65" s="147">
        <f t="shared" si="8"/>
        <v>0</v>
      </c>
      <c r="H65" s="142"/>
      <c r="I65" s="142"/>
      <c r="J65" s="142"/>
      <c r="K65" s="149">
        <f t="shared" si="9"/>
        <v>0</v>
      </c>
    </row>
    <row r="66" spans="1:11" ht="15" customHeight="1" x14ac:dyDescent="0.15">
      <c r="A66" s="136">
        <f>PG!A66</f>
        <v>0</v>
      </c>
      <c r="B66" s="145">
        <f t="shared" si="7"/>
        <v>0</v>
      </c>
      <c r="C66" s="142" t="s">
        <v>106</v>
      </c>
      <c r="D66" s="178"/>
      <c r="E66" s="147">
        <v>145</v>
      </c>
      <c r="F66" s="159"/>
      <c r="G66" s="147">
        <f t="shared" si="8"/>
        <v>0</v>
      </c>
      <c r="H66" s="142"/>
      <c r="I66" s="142"/>
      <c r="J66" s="142"/>
      <c r="K66" s="149">
        <f t="shared" si="9"/>
        <v>0</v>
      </c>
    </row>
    <row r="67" spans="1:11" ht="15" customHeight="1" x14ac:dyDescent="0.15">
      <c r="A67" s="136">
        <f>PG!A67</f>
        <v>0</v>
      </c>
      <c r="B67" s="145">
        <f t="shared" si="7"/>
        <v>0</v>
      </c>
      <c r="C67" s="142" t="s">
        <v>107</v>
      </c>
      <c r="D67" s="178"/>
      <c r="E67" s="147">
        <v>125</v>
      </c>
      <c r="F67" s="159"/>
      <c r="G67" s="147">
        <f t="shared" si="8"/>
        <v>0</v>
      </c>
      <c r="H67" s="142"/>
      <c r="I67" s="142"/>
      <c r="J67" s="142"/>
      <c r="K67" s="149">
        <f t="shared" si="9"/>
        <v>0</v>
      </c>
    </row>
    <row r="68" spans="1:11" ht="15" customHeight="1" x14ac:dyDescent="0.15">
      <c r="A68" s="136">
        <f>PG!A69</f>
        <v>0</v>
      </c>
      <c r="B68" s="145">
        <f t="shared" si="7"/>
        <v>0</v>
      </c>
      <c r="C68" s="142" t="s">
        <v>108</v>
      </c>
      <c r="D68" s="178"/>
      <c r="E68" s="147">
        <v>110</v>
      </c>
      <c r="F68" s="159"/>
      <c r="G68" s="147">
        <f t="shared" si="8"/>
        <v>0</v>
      </c>
      <c r="H68" s="142"/>
      <c r="I68" s="142"/>
      <c r="J68" s="142"/>
      <c r="K68" s="149">
        <f t="shared" si="9"/>
        <v>0</v>
      </c>
    </row>
    <row r="69" spans="1:11" ht="15" customHeight="1" x14ac:dyDescent="0.15">
      <c r="A69" s="136">
        <f>PG!A70</f>
        <v>0</v>
      </c>
      <c r="B69" s="145">
        <f t="shared" si="7"/>
        <v>0</v>
      </c>
      <c r="C69" s="142" t="s">
        <v>110</v>
      </c>
      <c r="D69" s="178"/>
      <c r="E69" s="147">
        <v>100</v>
      </c>
      <c r="F69" s="159"/>
      <c r="G69" s="147">
        <f t="shared" si="8"/>
        <v>0</v>
      </c>
      <c r="H69" s="142"/>
      <c r="I69" s="142"/>
      <c r="J69" s="142"/>
      <c r="K69" s="149">
        <f t="shared" si="9"/>
        <v>0</v>
      </c>
    </row>
    <row r="70" spans="1:11" ht="15" customHeight="1" x14ac:dyDescent="0.15">
      <c r="A70" s="136">
        <f>PG!A71</f>
        <v>0</v>
      </c>
      <c r="B70" s="145">
        <f t="shared" si="7"/>
        <v>0</v>
      </c>
      <c r="C70" s="142" t="s">
        <v>111</v>
      </c>
      <c r="D70" s="178"/>
      <c r="E70" s="147">
        <v>50</v>
      </c>
      <c r="F70" s="159"/>
      <c r="G70" s="147">
        <f t="shared" si="8"/>
        <v>0</v>
      </c>
      <c r="H70" s="142"/>
      <c r="I70" s="142"/>
      <c r="J70" s="142"/>
      <c r="K70" s="149">
        <f t="shared" si="9"/>
        <v>0</v>
      </c>
    </row>
    <row r="71" spans="1:11" ht="15" customHeight="1" x14ac:dyDescent="0.15">
      <c r="A71" s="136">
        <f>PG!A71</f>
        <v>0</v>
      </c>
      <c r="B71" s="145">
        <f t="shared" si="7"/>
        <v>0</v>
      </c>
      <c r="C71" s="142" t="s">
        <v>45</v>
      </c>
      <c r="D71" s="178"/>
      <c r="E71" s="147">
        <v>130</v>
      </c>
      <c r="F71" s="159"/>
      <c r="G71" s="147">
        <f t="shared" si="8"/>
        <v>0</v>
      </c>
      <c r="H71" s="142"/>
      <c r="I71" s="142"/>
      <c r="J71" s="142"/>
      <c r="K71" s="149">
        <f t="shared" si="9"/>
        <v>0</v>
      </c>
    </row>
    <row r="72" spans="1:11" ht="15" customHeight="1" x14ac:dyDescent="0.15">
      <c r="A72" s="136">
        <f>PG!A72</f>
        <v>0</v>
      </c>
      <c r="B72" s="145">
        <f t="shared" si="7"/>
        <v>0</v>
      </c>
      <c r="C72" s="142" t="s">
        <v>112</v>
      </c>
      <c r="D72" s="178"/>
      <c r="E72" s="147">
        <v>150</v>
      </c>
      <c r="F72" s="159"/>
      <c r="G72" s="147">
        <f t="shared" si="8"/>
        <v>0</v>
      </c>
      <c r="H72" s="142"/>
      <c r="I72" s="142"/>
      <c r="J72" s="142"/>
      <c r="K72" s="149">
        <f t="shared" si="9"/>
        <v>0</v>
      </c>
    </row>
    <row r="73" spans="1:11" ht="15" customHeight="1" x14ac:dyDescent="0.15">
      <c r="A73" s="136">
        <f>PG!A73</f>
        <v>0</v>
      </c>
      <c r="B73" s="145">
        <f t="shared" si="7"/>
        <v>0</v>
      </c>
      <c r="C73" s="142" t="s">
        <v>113</v>
      </c>
      <c r="D73" s="178"/>
      <c r="E73" s="147">
        <v>155</v>
      </c>
      <c r="F73" s="159"/>
      <c r="G73" s="147">
        <f t="shared" si="8"/>
        <v>0</v>
      </c>
      <c r="H73" s="142"/>
      <c r="I73" s="142"/>
      <c r="J73" s="142"/>
      <c r="K73" s="149">
        <f t="shared" si="9"/>
        <v>0</v>
      </c>
    </row>
    <row r="74" spans="1:11" ht="15" customHeight="1" x14ac:dyDescent="0.15">
      <c r="A74" s="136">
        <f>PG!A75</f>
        <v>0</v>
      </c>
      <c r="B74" s="145">
        <f t="shared" si="7"/>
        <v>0</v>
      </c>
      <c r="C74" s="150" t="s">
        <v>115</v>
      </c>
      <c r="D74" s="178"/>
      <c r="E74" s="151">
        <f>PG!E74</f>
        <v>175</v>
      </c>
      <c r="F74" s="159"/>
      <c r="G74" s="147">
        <f t="shared" si="8"/>
        <v>0</v>
      </c>
      <c r="H74" s="142"/>
      <c r="I74" s="142"/>
      <c r="J74" s="142"/>
      <c r="K74" s="149">
        <f t="shared" si="9"/>
        <v>0</v>
      </c>
    </row>
    <row r="75" spans="1:11" ht="16.5" customHeight="1" x14ac:dyDescent="0.15">
      <c r="A75" s="136">
        <f>PG!A75</f>
        <v>0</v>
      </c>
      <c r="B75" s="145">
        <f t="shared" si="7"/>
        <v>0</v>
      </c>
      <c r="C75" s="142" t="s">
        <v>117</v>
      </c>
      <c r="D75" s="178"/>
      <c r="E75" s="147">
        <v>80</v>
      </c>
      <c r="F75" s="159"/>
      <c r="G75" s="153">
        <f t="shared" si="8"/>
        <v>0</v>
      </c>
      <c r="H75" s="142"/>
      <c r="I75" s="142"/>
      <c r="J75" s="142"/>
      <c r="K75" s="154">
        <f>IFERROR(G75/G54,0)</f>
        <v>0</v>
      </c>
    </row>
    <row r="76" spans="1:11" ht="15" customHeight="1" x14ac:dyDescent="0.15">
      <c r="A76" s="136"/>
      <c r="B76" s="145"/>
      <c r="C76" s="142"/>
      <c r="D76" s="158"/>
      <c r="E76" s="147"/>
      <c r="F76" s="159"/>
      <c r="G76" s="139">
        <f>SUM(G55:G75)</f>
        <v>0</v>
      </c>
      <c r="H76" s="142"/>
      <c r="I76" s="142"/>
      <c r="J76" s="142"/>
      <c r="K76" s="143">
        <f>SUM(K54:K75)</f>
        <v>0</v>
      </c>
    </row>
    <row r="77" spans="1:11" ht="15" customHeight="1" x14ac:dyDescent="0.15">
      <c r="A77" s="136"/>
      <c r="B77" s="145"/>
      <c r="C77" s="142"/>
      <c r="D77" s="158"/>
      <c r="E77" s="147"/>
      <c r="F77" s="159"/>
      <c r="G77" s="139"/>
      <c r="H77" s="142"/>
      <c r="I77" s="142"/>
      <c r="J77" s="142"/>
      <c r="K77" s="143"/>
    </row>
    <row r="78" spans="1:11" ht="15" customHeight="1" x14ac:dyDescent="0.15">
      <c r="A78" s="136"/>
      <c r="B78" s="145"/>
      <c r="C78" s="138" t="str">
        <f>'Budget Updated'!A25</f>
        <v>Mechanical (consultant)</v>
      </c>
      <c r="D78" s="158"/>
      <c r="E78" s="147"/>
      <c r="F78" s="140">
        <f>+G81/($G$28+$G$52+$G$76+$G$81+$G$88)</f>
        <v>0</v>
      </c>
      <c r="G78" s="139">
        <f>+F78*'Budget Updated'!$H$13</f>
        <v>0</v>
      </c>
      <c r="H78" s="141">
        <f>G78*(100%-'Budget Updated'!$B$8)</f>
        <v>0</v>
      </c>
      <c r="I78" s="142"/>
      <c r="J78" s="142"/>
      <c r="K78" s="143"/>
    </row>
    <row r="79" spans="1:11" ht="15" customHeight="1" x14ac:dyDescent="0.15">
      <c r="A79" s="136">
        <f>PG!A79</f>
        <v>0</v>
      </c>
      <c r="B79" s="145">
        <f>D79/$B$4</f>
        <v>0</v>
      </c>
      <c r="C79" s="142" t="s">
        <v>118</v>
      </c>
      <c r="D79" s="178"/>
      <c r="E79" s="147">
        <v>230</v>
      </c>
      <c r="F79" s="159"/>
      <c r="G79" s="147">
        <f>+D79*E79</f>
        <v>0</v>
      </c>
      <c r="H79" s="142"/>
      <c r="I79" s="142"/>
      <c r="J79" s="142"/>
      <c r="K79" s="149">
        <f>IFERROR(G79/$G$78,0)</f>
        <v>0</v>
      </c>
    </row>
    <row r="80" spans="1:11" ht="15" customHeight="1" x14ac:dyDescent="0.15">
      <c r="A80" s="136">
        <f>PG!A80</f>
        <v>0</v>
      </c>
      <c r="B80" s="145">
        <f>D80/$B$4</f>
        <v>0</v>
      </c>
      <c r="C80" s="142" t="s">
        <v>119</v>
      </c>
      <c r="D80" s="178"/>
      <c r="E80" s="147">
        <v>195</v>
      </c>
      <c r="F80" s="159"/>
      <c r="G80" s="147">
        <f>+D80*E80</f>
        <v>0</v>
      </c>
      <c r="H80" s="142"/>
      <c r="I80" s="142"/>
      <c r="J80" s="142"/>
      <c r="K80" s="149">
        <f>IFERROR(G80/$G$78,0)</f>
        <v>0</v>
      </c>
    </row>
    <row r="81" spans="1:11" ht="15" customHeight="1" x14ac:dyDescent="0.15">
      <c r="A81" s="136"/>
      <c r="B81" s="145"/>
      <c r="C81" s="142"/>
      <c r="D81" s="158"/>
      <c r="E81" s="147"/>
      <c r="F81" s="159"/>
      <c r="G81" s="139">
        <f>SUM(G79:G80)</f>
        <v>0</v>
      </c>
      <c r="H81" s="142"/>
      <c r="I81" s="142"/>
      <c r="J81" s="142"/>
      <c r="K81" s="143">
        <f>SUM(K79:K80)</f>
        <v>0</v>
      </c>
    </row>
    <row r="82" spans="1:11" ht="15" customHeight="1" x14ac:dyDescent="0.15">
      <c r="A82" s="136"/>
      <c r="B82" s="145"/>
      <c r="C82" s="142"/>
      <c r="D82" s="158"/>
      <c r="E82" s="147"/>
      <c r="F82" s="159"/>
      <c r="G82" s="139"/>
      <c r="H82" s="142"/>
      <c r="I82" s="142"/>
      <c r="J82" s="142"/>
      <c r="K82" s="143"/>
    </row>
    <row r="83" spans="1:11" ht="15" customHeight="1" x14ac:dyDescent="0.15">
      <c r="A83" s="136"/>
      <c r="B83" s="145"/>
      <c r="C83" s="138" t="str">
        <f>'Budget Updated'!A26</f>
        <v>Misc</v>
      </c>
      <c r="D83" s="158"/>
      <c r="E83" s="147"/>
      <c r="F83" s="140">
        <f>+G88/($G$28+$G$52+$G$76+$G$81+$G$88)</f>
        <v>0</v>
      </c>
      <c r="G83" s="139">
        <f>+F83*'Budget Updated'!$H$13</f>
        <v>0</v>
      </c>
      <c r="H83" s="141">
        <f>G83*(100%-'Budget Updated'!$B$8)</f>
        <v>0</v>
      </c>
      <c r="I83" s="139"/>
      <c r="J83" s="142"/>
      <c r="K83" s="143"/>
    </row>
    <row r="84" spans="1:11" ht="15" customHeight="1" x14ac:dyDescent="0.15">
      <c r="A84" s="136">
        <f>PG!A84</f>
        <v>0</v>
      </c>
      <c r="B84" s="145">
        <f>D84/$B$4</f>
        <v>0</v>
      </c>
      <c r="C84" s="142"/>
      <c r="D84" s="178"/>
      <c r="E84" s="147">
        <f>PG!E84</f>
        <v>0</v>
      </c>
      <c r="F84" s="159"/>
      <c r="G84" s="147">
        <f>+D84*E84</f>
        <v>0</v>
      </c>
      <c r="H84" s="142"/>
      <c r="I84" s="142"/>
      <c r="J84" s="142"/>
      <c r="K84" s="149">
        <f>IFERROR(G84/$G$83,0)</f>
        <v>0</v>
      </c>
    </row>
    <row r="85" spans="1:11" ht="15" customHeight="1" x14ac:dyDescent="0.15">
      <c r="A85" s="136">
        <f>PG!A85</f>
        <v>0</v>
      </c>
      <c r="B85" s="145">
        <f>D85/$B$4</f>
        <v>0</v>
      </c>
      <c r="C85" s="142"/>
      <c r="D85" s="178"/>
      <c r="E85" s="147">
        <f>PG!E85</f>
        <v>0</v>
      </c>
      <c r="F85" s="159"/>
      <c r="G85" s="147">
        <f>+D85*E85</f>
        <v>0</v>
      </c>
      <c r="H85" s="142"/>
      <c r="I85" s="142"/>
      <c r="J85" s="142"/>
      <c r="K85" s="149">
        <f>IFERROR(G85/$G$83,0)</f>
        <v>0</v>
      </c>
    </row>
    <row r="86" spans="1:11" ht="15" customHeight="1" x14ac:dyDescent="0.15">
      <c r="A86" s="136">
        <f>PG!A86</f>
        <v>0</v>
      </c>
      <c r="B86" s="145">
        <f>D86/$B$4</f>
        <v>0</v>
      </c>
      <c r="C86" s="142"/>
      <c r="D86" s="178"/>
      <c r="E86" s="147">
        <f>PG!E86</f>
        <v>0</v>
      </c>
      <c r="F86" s="159"/>
      <c r="G86" s="147">
        <f>+D86*E86</f>
        <v>0</v>
      </c>
      <c r="H86" s="142"/>
      <c r="I86" s="142"/>
      <c r="J86" s="142"/>
      <c r="K86" s="149">
        <f>IFERROR(G86/$G$83,0)</f>
        <v>0</v>
      </c>
    </row>
    <row r="87" spans="1:11" ht="16.5" customHeight="1" x14ac:dyDescent="0.15">
      <c r="A87" s="136">
        <f>PG!A87</f>
        <v>0</v>
      </c>
      <c r="B87" s="145">
        <f>D87/$B$4</f>
        <v>0</v>
      </c>
      <c r="C87" s="142"/>
      <c r="D87" s="178"/>
      <c r="E87" s="147">
        <f>PG!E87</f>
        <v>0</v>
      </c>
      <c r="F87" s="159"/>
      <c r="G87" s="153">
        <f>+D87*E87</f>
        <v>0</v>
      </c>
      <c r="H87" s="142"/>
      <c r="I87" s="142"/>
      <c r="J87" s="142"/>
      <c r="K87" s="149">
        <f>IFERROR(G87/$G$83,0)</f>
        <v>0</v>
      </c>
    </row>
    <row r="88" spans="1:11" ht="15" customHeight="1" x14ac:dyDescent="0.15">
      <c r="A88" s="136"/>
      <c r="B88" s="157"/>
      <c r="C88" s="142"/>
      <c r="D88" s="158"/>
      <c r="E88" s="147"/>
      <c r="F88" s="159"/>
      <c r="G88" s="139">
        <f>SUM(G84:G87)</f>
        <v>0</v>
      </c>
      <c r="H88" s="142"/>
      <c r="I88" s="142"/>
      <c r="J88" s="142"/>
      <c r="K88" s="143">
        <f>SUM(K84:K87)</f>
        <v>0</v>
      </c>
    </row>
    <row r="89" spans="1:11" ht="15.75" customHeight="1" x14ac:dyDescent="0.15">
      <c r="A89" s="136"/>
      <c r="B89" s="157"/>
      <c r="C89" s="142"/>
      <c r="D89" s="158"/>
      <c r="E89" s="147"/>
      <c r="F89" s="159"/>
      <c r="G89" s="139"/>
      <c r="H89" s="142"/>
      <c r="I89" s="142"/>
      <c r="J89" s="142"/>
      <c r="K89" s="143"/>
    </row>
    <row r="90" spans="1:11" ht="15.75" customHeight="1" x14ac:dyDescent="0.15">
      <c r="A90" s="160"/>
      <c r="B90" s="161"/>
      <c r="C90" s="161"/>
      <c r="D90" s="162">
        <f>SUM(D7:D88)</f>
        <v>744</v>
      </c>
      <c r="E90" s="163"/>
      <c r="F90" s="164">
        <f>F83+F78+F54+F6+F30</f>
        <v>1</v>
      </c>
      <c r="G90" s="165">
        <f>-(-G6-G54-G78-G83-G30)</f>
        <v>210000.00000000003</v>
      </c>
      <c r="H90" s="163"/>
      <c r="I90" s="161"/>
      <c r="J90" s="161"/>
      <c r="K90" s="166">
        <f>SUM(G28,G52,G76,G81,G88)/SUM(G6,G30,G54,G78,G83)</f>
        <v>0.57452380952380944</v>
      </c>
    </row>
    <row r="91" spans="1:11" ht="15.75" customHeight="1" x14ac:dyDescent="0.15">
      <c r="D91" s="115"/>
      <c r="G91" s="167">
        <f>+G90-'Budget Updated'!H13</f>
        <v>0</v>
      </c>
    </row>
    <row r="92" spans="1:11" ht="15.75" customHeight="1" x14ac:dyDescent="0.15">
      <c r="A92" s="160"/>
      <c r="B92" s="161"/>
      <c r="C92" s="161"/>
      <c r="D92" s="168"/>
      <c r="E92" s="163"/>
      <c r="F92" s="169" t="s">
        <v>120</v>
      </c>
      <c r="G92" s="165">
        <f>SUM(G88+G81+G76+G52+G28)</f>
        <v>120650</v>
      </c>
      <c r="H92" s="170">
        <f>SUM(H83+H78+H54+H30+H6)</f>
        <v>168000.00000000003</v>
      </c>
      <c r="I92" s="161"/>
      <c r="J92" s="161"/>
      <c r="K92" s="166"/>
    </row>
  </sheetData>
  <mergeCells count="1">
    <mergeCell ref="A3:K3"/>
  </mergeCells>
  <pageMargins left="0.7" right="0.7" top="0.75" bottom="0.75" header="0.511811023622047" footer="0.511811023622047"/>
  <pageSetup fitToHeight="0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94"/>
  <sheetViews>
    <sheetView zoomScaleNormal="100" workbookViewId="0">
      <pane ySplit="4" topLeftCell="A5" activePane="bottomLeft" state="frozen"/>
      <selection pane="bottomLeft" activeCell="D25" sqref="D25"/>
    </sheetView>
  </sheetViews>
  <sheetFormatPr baseColWidth="10" defaultColWidth="9.1640625" defaultRowHeight="14" x14ac:dyDescent="0.15"/>
  <cols>
    <col min="1" max="1" width="9.1640625" style="115"/>
    <col min="2" max="2" width="9.33203125" style="115" customWidth="1"/>
    <col min="3" max="3" width="40.5" style="115" customWidth="1"/>
    <col min="4" max="5" width="10.6640625" style="115" customWidth="1"/>
    <col min="6" max="6" width="15.5" style="116" customWidth="1"/>
    <col min="7" max="8" width="14.6640625" style="115" customWidth="1"/>
    <col min="9" max="9" width="19" style="115" customWidth="1"/>
    <col min="10" max="10" width="17.5" style="115" customWidth="1"/>
    <col min="11" max="11" width="22.1640625" style="115" customWidth="1"/>
    <col min="12" max="16384" width="9.1640625" style="115"/>
  </cols>
  <sheetData>
    <row r="1" spans="1:11" ht="30" customHeight="1" x14ac:dyDescent="0.15">
      <c r="A1" s="175" t="str">
        <f>+'Budget Updated'!A2</f>
        <v>Oakhaven Public Safety Campus  -  GRC-26-0142</v>
      </c>
    </row>
    <row r="3" spans="1:11" ht="15.75" customHeight="1" x14ac:dyDescent="0.15">
      <c r="A3" s="12" t="str">
        <f>+'Budget Updated'!A14</f>
        <v>Design Development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30" customHeight="1" x14ac:dyDescent="0.15">
      <c r="A4" s="118"/>
      <c r="B4" s="119">
        <f>(+J5-I5)/7</f>
        <v>12.857142857142858</v>
      </c>
      <c r="C4" s="120" t="s">
        <v>80</v>
      </c>
      <c r="D4" s="121"/>
      <c r="E4" s="122"/>
      <c r="F4" s="123" t="s">
        <v>81</v>
      </c>
      <c r="G4" s="124" t="s">
        <v>82</v>
      </c>
      <c r="H4" s="125" t="s">
        <v>83</v>
      </c>
      <c r="I4" s="126" t="s">
        <v>84</v>
      </c>
      <c r="J4" s="126" t="s">
        <v>85</v>
      </c>
      <c r="K4" s="127" t="s">
        <v>86</v>
      </c>
    </row>
    <row r="5" spans="1:11" ht="15" customHeight="1" x14ac:dyDescent="0.15">
      <c r="A5" s="128"/>
      <c r="B5" s="129" t="s">
        <v>87</v>
      </c>
      <c r="C5" s="120"/>
      <c r="D5" s="120"/>
      <c r="E5" s="130"/>
      <c r="F5" s="131"/>
      <c r="G5" s="132"/>
      <c r="H5" s="133"/>
      <c r="I5" s="134">
        <f>'Budget Updated'!C14</f>
        <v>46312</v>
      </c>
      <c r="J5" s="134">
        <f>'Budget Updated'!D14</f>
        <v>46402</v>
      </c>
      <c r="K5" s="135"/>
    </row>
    <row r="6" spans="1:11" ht="15" customHeight="1" x14ac:dyDescent="0.15">
      <c r="A6" s="136"/>
      <c r="B6" s="137"/>
      <c r="C6" s="138" t="str">
        <f>'Budget Updated'!A22</f>
        <v>Architecture / Interiors</v>
      </c>
      <c r="D6" s="138" t="s">
        <v>88</v>
      </c>
      <c r="E6" s="139" t="s">
        <v>51</v>
      </c>
      <c r="F6" s="140">
        <f>+G28/($G$28+$G$52+$G$76+$G$81+$G$88)</f>
        <v>1</v>
      </c>
      <c r="G6" s="139">
        <f>'Budget Updated'!$H$14*F6</f>
        <v>280000.00000000006</v>
      </c>
      <c r="H6" s="141">
        <f>G6*(100%-'Budget Updated'!$B$8)</f>
        <v>224000.00000000006</v>
      </c>
      <c r="I6" s="139"/>
      <c r="J6" s="142"/>
      <c r="K6" s="143"/>
    </row>
    <row r="7" spans="1:11" ht="15" customHeight="1" x14ac:dyDescent="0.15">
      <c r="A7" s="136">
        <f>PG!A7</f>
        <v>0</v>
      </c>
      <c r="B7" s="145">
        <f t="shared" ref="B7:B27" si="0">D7/$B$4</f>
        <v>0</v>
      </c>
      <c r="C7" s="142" t="s">
        <v>89</v>
      </c>
      <c r="D7" s="146"/>
      <c r="E7" s="147">
        <v>315</v>
      </c>
      <c r="F7" s="159"/>
      <c r="G7" s="147">
        <f t="shared" ref="G7:G14" si="1">E7*D7</f>
        <v>0</v>
      </c>
      <c r="H7" s="139"/>
      <c r="I7" s="139"/>
      <c r="J7" s="142"/>
      <c r="K7" s="149">
        <f t="shared" ref="K7:K27" si="2">IFERROR(G7/$G$6,0)</f>
        <v>0</v>
      </c>
    </row>
    <row r="8" spans="1:11" ht="15" customHeight="1" x14ac:dyDescent="0.15">
      <c r="A8" s="136" t="str">
        <f>PG!A8</f>
        <v>Marcus W.</v>
      </c>
      <c r="B8" s="145">
        <f t="shared" si="0"/>
        <v>3.8888888888888888</v>
      </c>
      <c r="C8" s="142" t="s">
        <v>91</v>
      </c>
      <c r="D8" s="146">
        <v>50</v>
      </c>
      <c r="E8" s="147">
        <v>310</v>
      </c>
      <c r="F8" s="159"/>
      <c r="G8" s="147">
        <f t="shared" si="1"/>
        <v>15500</v>
      </c>
      <c r="H8" s="139"/>
      <c r="I8" s="139"/>
      <c r="J8" s="142"/>
      <c r="K8" s="149">
        <f t="shared" si="2"/>
        <v>5.5357142857142848E-2</v>
      </c>
    </row>
    <row r="9" spans="1:11" ht="15" customHeight="1" x14ac:dyDescent="0.15">
      <c r="A9" s="136">
        <f>PG!A9</f>
        <v>0</v>
      </c>
      <c r="B9" s="145">
        <f t="shared" si="0"/>
        <v>0</v>
      </c>
      <c r="C9" s="142" t="s">
        <v>92</v>
      </c>
      <c r="D9" s="146"/>
      <c r="E9" s="147">
        <v>250</v>
      </c>
      <c r="F9" s="159"/>
      <c r="G9" s="147">
        <f t="shared" si="1"/>
        <v>0</v>
      </c>
      <c r="H9" s="142"/>
      <c r="I9" s="142"/>
      <c r="J9" s="142"/>
      <c r="K9" s="149">
        <f t="shared" si="2"/>
        <v>0</v>
      </c>
    </row>
    <row r="10" spans="1:11" ht="15" customHeight="1" x14ac:dyDescent="0.15">
      <c r="A10" s="136" t="str">
        <f>PG!A10</f>
        <v>Dana R</v>
      </c>
      <c r="B10" s="145">
        <f t="shared" si="0"/>
        <v>20.222222222222221</v>
      </c>
      <c r="C10" s="142" t="s">
        <v>94</v>
      </c>
      <c r="D10" s="146">
        <v>260</v>
      </c>
      <c r="E10" s="147">
        <v>175</v>
      </c>
      <c r="F10" s="159"/>
      <c r="G10" s="147">
        <f t="shared" si="1"/>
        <v>45500</v>
      </c>
      <c r="H10" s="142"/>
      <c r="I10" s="142"/>
      <c r="J10" s="142"/>
      <c r="K10" s="149">
        <f t="shared" si="2"/>
        <v>0.16249999999999998</v>
      </c>
    </row>
    <row r="11" spans="1:11" ht="15" customHeight="1" x14ac:dyDescent="0.15">
      <c r="A11" s="136" t="str">
        <f>PG!A11</f>
        <v>Roger S</v>
      </c>
      <c r="B11" s="145">
        <f t="shared" si="0"/>
        <v>20.222222222222221</v>
      </c>
      <c r="C11" s="142" t="s">
        <v>96</v>
      </c>
      <c r="D11" s="146">
        <v>260</v>
      </c>
      <c r="E11" s="147">
        <v>170</v>
      </c>
      <c r="F11" s="159"/>
      <c r="G11" s="147">
        <f t="shared" si="1"/>
        <v>44200</v>
      </c>
      <c r="H11" s="142"/>
      <c r="I11" s="142"/>
      <c r="J11" s="142"/>
      <c r="K11" s="149">
        <f t="shared" si="2"/>
        <v>0.15785714285714283</v>
      </c>
    </row>
    <row r="12" spans="1:11" ht="15" customHeight="1" x14ac:dyDescent="0.15">
      <c r="A12" s="136">
        <f>PG!A12</f>
        <v>0</v>
      </c>
      <c r="B12" s="145">
        <f t="shared" si="0"/>
        <v>0</v>
      </c>
      <c r="C12" s="142" t="s">
        <v>97</v>
      </c>
      <c r="D12" s="146"/>
      <c r="E12" s="147">
        <v>150</v>
      </c>
      <c r="F12" s="159"/>
      <c r="G12" s="147">
        <f t="shared" si="1"/>
        <v>0</v>
      </c>
      <c r="H12" s="142"/>
      <c r="I12" s="142"/>
      <c r="J12" s="142"/>
      <c r="K12" s="149">
        <f t="shared" si="2"/>
        <v>0</v>
      </c>
    </row>
    <row r="13" spans="1:11" ht="15" customHeight="1" x14ac:dyDescent="0.15">
      <c r="A13" s="136" t="str">
        <f>PG!A13</f>
        <v>Sebastian Z</v>
      </c>
      <c r="B13" s="145">
        <f t="shared" si="0"/>
        <v>20.222222222222221</v>
      </c>
      <c r="C13" s="142" t="s">
        <v>99</v>
      </c>
      <c r="D13" s="146">
        <v>260</v>
      </c>
      <c r="E13" s="147">
        <v>155</v>
      </c>
      <c r="F13" s="159"/>
      <c r="G13" s="147">
        <f t="shared" si="1"/>
        <v>40300</v>
      </c>
      <c r="H13" s="142"/>
      <c r="I13" s="142"/>
      <c r="J13" s="142"/>
      <c r="K13" s="149">
        <f t="shared" si="2"/>
        <v>0.14392857142857141</v>
      </c>
    </row>
    <row r="14" spans="1:11" ht="15" customHeight="1" x14ac:dyDescent="0.15">
      <c r="A14" s="136">
        <f>PG!A14</f>
        <v>0</v>
      </c>
      <c r="B14" s="145">
        <f t="shared" si="0"/>
        <v>0</v>
      </c>
      <c r="C14" s="142" t="s">
        <v>100</v>
      </c>
      <c r="D14" s="146"/>
      <c r="E14" s="147">
        <v>140</v>
      </c>
      <c r="F14" s="159"/>
      <c r="G14" s="147">
        <f t="shared" si="1"/>
        <v>0</v>
      </c>
      <c r="H14" s="142"/>
      <c r="I14" s="142"/>
      <c r="J14" s="142"/>
      <c r="K14" s="149">
        <f t="shared" si="2"/>
        <v>0</v>
      </c>
    </row>
    <row r="15" spans="1:11" ht="15" customHeight="1" x14ac:dyDescent="0.15">
      <c r="A15" s="136" t="str">
        <f>PG!A15</f>
        <v>Amy T</v>
      </c>
      <c r="B15" s="145">
        <f t="shared" si="0"/>
        <v>27.222222222222221</v>
      </c>
      <c r="C15" s="142" t="s">
        <v>102</v>
      </c>
      <c r="D15" s="146">
        <v>350</v>
      </c>
      <c r="E15" s="147">
        <v>115</v>
      </c>
      <c r="F15" s="159"/>
      <c r="G15" s="147">
        <f t="shared" ref="G15:G26" si="3">+D15*E15</f>
        <v>40250</v>
      </c>
      <c r="H15" s="142"/>
      <c r="I15" s="142"/>
      <c r="J15" s="142"/>
      <c r="K15" s="149">
        <f t="shared" si="2"/>
        <v>0.14374999999999996</v>
      </c>
    </row>
    <row r="16" spans="1:11" ht="15" customHeight="1" x14ac:dyDescent="0.15">
      <c r="A16" s="136">
        <f>PG!A16</f>
        <v>0</v>
      </c>
      <c r="B16" s="145">
        <f t="shared" si="0"/>
        <v>0</v>
      </c>
      <c r="C16" s="142" t="s">
        <v>103</v>
      </c>
      <c r="D16" s="146"/>
      <c r="E16" s="147">
        <v>65</v>
      </c>
      <c r="F16" s="159"/>
      <c r="G16" s="147">
        <f t="shared" si="3"/>
        <v>0</v>
      </c>
      <c r="H16" s="142"/>
      <c r="I16" s="142"/>
      <c r="J16" s="142"/>
      <c r="K16" s="149">
        <f t="shared" si="2"/>
        <v>0</v>
      </c>
    </row>
    <row r="17" spans="1:11" ht="15" customHeight="1" x14ac:dyDescent="0.15">
      <c r="A17" s="136">
        <f>PG!A17</f>
        <v>0</v>
      </c>
      <c r="B17" s="145">
        <f t="shared" si="0"/>
        <v>0</v>
      </c>
      <c r="C17" s="142" t="s">
        <v>104</v>
      </c>
      <c r="D17" s="146"/>
      <c r="E17" s="147">
        <v>155</v>
      </c>
      <c r="F17" s="159"/>
      <c r="G17" s="147">
        <f t="shared" si="3"/>
        <v>0</v>
      </c>
      <c r="H17" s="142"/>
      <c r="I17" s="142"/>
      <c r="J17" s="142"/>
      <c r="K17" s="149">
        <f t="shared" si="2"/>
        <v>0</v>
      </c>
    </row>
    <row r="18" spans="1:11" ht="15" customHeight="1" x14ac:dyDescent="0.15">
      <c r="A18" s="136" t="str">
        <f>PG!A18</f>
        <v>Miranda G.</v>
      </c>
      <c r="B18" s="145">
        <f t="shared" si="0"/>
        <v>12.444444444444445</v>
      </c>
      <c r="C18" s="142" t="s">
        <v>106</v>
      </c>
      <c r="D18" s="146">
        <v>160</v>
      </c>
      <c r="E18" s="147">
        <v>145</v>
      </c>
      <c r="F18" s="159"/>
      <c r="G18" s="147">
        <f t="shared" si="3"/>
        <v>23200</v>
      </c>
      <c r="H18" s="142"/>
      <c r="I18" s="142"/>
      <c r="J18" s="142"/>
      <c r="K18" s="149">
        <f t="shared" si="2"/>
        <v>8.2857142857142838E-2</v>
      </c>
    </row>
    <row r="19" spans="1:11" ht="15" customHeight="1" x14ac:dyDescent="0.15">
      <c r="A19" s="136">
        <f>PG!A19</f>
        <v>0</v>
      </c>
      <c r="B19" s="145">
        <f t="shared" si="0"/>
        <v>0</v>
      </c>
      <c r="C19" s="142" t="s">
        <v>107</v>
      </c>
      <c r="D19" s="146"/>
      <c r="E19" s="147">
        <v>125</v>
      </c>
      <c r="F19" s="159"/>
      <c r="G19" s="147">
        <f t="shared" si="3"/>
        <v>0</v>
      </c>
      <c r="H19" s="142"/>
      <c r="I19" s="142"/>
      <c r="J19" s="142"/>
      <c r="K19" s="149">
        <f t="shared" si="2"/>
        <v>0</v>
      </c>
    </row>
    <row r="20" spans="1:11" ht="15" customHeight="1" x14ac:dyDescent="0.15">
      <c r="A20" s="136">
        <f>PG!A20</f>
        <v>0</v>
      </c>
      <c r="B20" s="145">
        <f t="shared" si="0"/>
        <v>0</v>
      </c>
      <c r="C20" s="142" t="s">
        <v>108</v>
      </c>
      <c r="D20" s="146"/>
      <c r="E20" s="147">
        <v>110</v>
      </c>
      <c r="F20" s="159"/>
      <c r="G20" s="147">
        <f t="shared" si="3"/>
        <v>0</v>
      </c>
      <c r="H20" s="142"/>
      <c r="I20" s="142"/>
      <c r="J20" s="142"/>
      <c r="K20" s="149">
        <f t="shared" si="2"/>
        <v>0</v>
      </c>
    </row>
    <row r="21" spans="1:11" ht="15" customHeight="1" x14ac:dyDescent="0.15">
      <c r="A21" s="136" t="str">
        <f>PG!A21</f>
        <v>Grant H</v>
      </c>
      <c r="B21" s="145">
        <f t="shared" si="0"/>
        <v>20.222222222222221</v>
      </c>
      <c r="C21" s="142" t="s">
        <v>110</v>
      </c>
      <c r="D21" s="146">
        <v>260</v>
      </c>
      <c r="E21" s="147">
        <v>100</v>
      </c>
      <c r="F21" s="159"/>
      <c r="G21" s="147">
        <f t="shared" si="3"/>
        <v>26000</v>
      </c>
      <c r="H21" s="142"/>
      <c r="I21" s="142"/>
      <c r="J21" s="142"/>
      <c r="K21" s="149">
        <f t="shared" si="2"/>
        <v>9.2857142857142833E-2</v>
      </c>
    </row>
    <row r="22" spans="1:11" ht="15" customHeight="1" x14ac:dyDescent="0.15">
      <c r="A22" s="136">
        <f>PG!A22</f>
        <v>0</v>
      </c>
      <c r="B22" s="145">
        <f t="shared" si="0"/>
        <v>0</v>
      </c>
      <c r="C22" s="142" t="s">
        <v>111</v>
      </c>
      <c r="D22" s="146"/>
      <c r="E22" s="147">
        <v>50</v>
      </c>
      <c r="F22" s="159"/>
      <c r="G22" s="147">
        <f t="shared" si="3"/>
        <v>0</v>
      </c>
      <c r="H22" s="142"/>
      <c r="I22" s="142"/>
      <c r="J22" s="142"/>
      <c r="K22" s="149">
        <f t="shared" si="2"/>
        <v>0</v>
      </c>
    </row>
    <row r="23" spans="1:11" ht="15" customHeight="1" x14ac:dyDescent="0.15">
      <c r="A23" s="136">
        <f>PG!A23</f>
        <v>0</v>
      </c>
      <c r="B23" s="145">
        <f t="shared" si="0"/>
        <v>0</v>
      </c>
      <c r="C23" s="142" t="s">
        <v>45</v>
      </c>
      <c r="D23" s="146"/>
      <c r="E23" s="147">
        <v>130</v>
      </c>
      <c r="F23" s="159"/>
      <c r="G23" s="147">
        <f t="shared" si="3"/>
        <v>0</v>
      </c>
      <c r="H23" s="142"/>
      <c r="I23" s="142"/>
      <c r="J23" s="142"/>
      <c r="K23" s="149">
        <f t="shared" si="2"/>
        <v>0</v>
      </c>
    </row>
    <row r="24" spans="1:11" ht="15" customHeight="1" x14ac:dyDescent="0.15">
      <c r="A24" s="136">
        <f>PG!A24</f>
        <v>0</v>
      </c>
      <c r="B24" s="145">
        <f t="shared" si="0"/>
        <v>0</v>
      </c>
      <c r="C24" s="142" t="s">
        <v>112</v>
      </c>
      <c r="D24" s="146"/>
      <c r="E24" s="147">
        <v>150</v>
      </c>
      <c r="F24" s="159"/>
      <c r="G24" s="147">
        <f t="shared" si="3"/>
        <v>0</v>
      </c>
      <c r="H24" s="142"/>
      <c r="I24" s="142"/>
      <c r="J24" s="142"/>
      <c r="K24" s="149">
        <f t="shared" si="2"/>
        <v>0</v>
      </c>
    </row>
    <row r="25" spans="1:11" ht="15" customHeight="1" x14ac:dyDescent="0.15">
      <c r="A25" s="136">
        <f>PG!A25</f>
        <v>0</v>
      </c>
      <c r="B25" s="145">
        <f t="shared" si="0"/>
        <v>0</v>
      </c>
      <c r="C25" s="142" t="s">
        <v>113</v>
      </c>
      <c r="D25" s="146"/>
      <c r="E25" s="147">
        <v>155</v>
      </c>
      <c r="F25" s="159"/>
      <c r="G25" s="147">
        <f t="shared" si="3"/>
        <v>0</v>
      </c>
      <c r="H25" s="142"/>
      <c r="I25" s="142"/>
      <c r="J25" s="142"/>
      <c r="K25" s="149">
        <f t="shared" si="2"/>
        <v>0</v>
      </c>
    </row>
    <row r="26" spans="1:11" ht="15" customHeight="1" x14ac:dyDescent="0.15">
      <c r="A26" s="136" t="str">
        <f>PG!A26</f>
        <v>William S</v>
      </c>
      <c r="B26" s="145">
        <f t="shared" si="0"/>
        <v>1.4</v>
      </c>
      <c r="C26" s="150" t="s">
        <v>115</v>
      </c>
      <c r="D26" s="146">
        <v>18</v>
      </c>
      <c r="E26" s="147">
        <f>PG!E26</f>
        <v>175</v>
      </c>
      <c r="F26" s="159"/>
      <c r="G26" s="147">
        <f t="shared" si="3"/>
        <v>3150</v>
      </c>
      <c r="H26" s="142"/>
      <c r="I26" s="142"/>
      <c r="J26" s="142"/>
      <c r="K26" s="149">
        <f t="shared" si="2"/>
        <v>1.1249999999999998E-2</v>
      </c>
    </row>
    <row r="27" spans="1:11" ht="16.5" customHeight="1" x14ac:dyDescent="0.15">
      <c r="A27" s="136">
        <f>PG!A27</f>
        <v>0</v>
      </c>
      <c r="B27" s="145">
        <f t="shared" si="0"/>
        <v>0</v>
      </c>
      <c r="C27" s="142" t="s">
        <v>117</v>
      </c>
      <c r="D27" s="146"/>
      <c r="E27" s="147">
        <v>80</v>
      </c>
      <c r="F27" s="159"/>
      <c r="G27" s="153">
        <f>E27*D27</f>
        <v>0</v>
      </c>
      <c r="H27" s="142"/>
      <c r="I27" s="142"/>
      <c r="J27" s="142"/>
      <c r="K27" s="154">
        <f t="shared" si="2"/>
        <v>0</v>
      </c>
    </row>
    <row r="28" spans="1:11" ht="15" customHeight="1" x14ac:dyDescent="0.15">
      <c r="A28" s="136"/>
      <c r="B28" s="155"/>
      <c r="C28" s="142"/>
      <c r="D28" s="156"/>
      <c r="E28" s="147"/>
      <c r="F28" s="159"/>
      <c r="G28" s="139">
        <f>SUM(G7:G27)</f>
        <v>238100</v>
      </c>
      <c r="H28" s="142"/>
      <c r="I28" s="142"/>
      <c r="J28" s="142"/>
      <c r="K28" s="143">
        <f>SUM(K7:K27)</f>
        <v>0.8503571428571427</v>
      </c>
    </row>
    <row r="29" spans="1:11" ht="15" customHeight="1" x14ac:dyDescent="0.15">
      <c r="A29" s="136"/>
      <c r="B29" s="155"/>
      <c r="C29" s="142"/>
      <c r="D29" s="156"/>
      <c r="E29" s="147"/>
      <c r="F29" s="159"/>
      <c r="G29" s="139"/>
      <c r="H29" s="142"/>
      <c r="I29" s="142"/>
      <c r="J29" s="142"/>
      <c r="K29" s="143"/>
    </row>
    <row r="30" spans="1:11" ht="15" customHeight="1" x14ac:dyDescent="0.15">
      <c r="A30" s="136"/>
      <c r="B30" s="155"/>
      <c r="C30" s="138" t="str">
        <f>'Budget Updated'!A23</f>
        <v>Dept Name 2</v>
      </c>
      <c r="D30" s="156"/>
      <c r="E30" s="147"/>
      <c r="F30" s="140">
        <f>+G52/($G$28+$G$52+$G$76+$G$81+$G$88)</f>
        <v>0</v>
      </c>
      <c r="G30" s="139">
        <f>'Budget Updated'!$H$14*F30</f>
        <v>0</v>
      </c>
      <c r="H30" s="141">
        <f>G30*(100%-'Budget Updated'!$B$8)</f>
        <v>0</v>
      </c>
      <c r="I30" s="142"/>
      <c r="J30" s="142"/>
      <c r="K30" s="143"/>
    </row>
    <row r="31" spans="1:11" ht="15" customHeight="1" x14ac:dyDescent="0.15">
      <c r="A31" s="136">
        <f>PG!A31</f>
        <v>0</v>
      </c>
      <c r="B31" s="145">
        <f t="shared" ref="B31:B51" si="4">D31/$B$4</f>
        <v>0</v>
      </c>
      <c r="C31" s="142" t="s">
        <v>89</v>
      </c>
      <c r="D31" s="146"/>
      <c r="E31" s="147">
        <v>315</v>
      </c>
      <c r="F31" s="159"/>
      <c r="G31" s="147">
        <f t="shared" ref="G31:G51" si="5">E31*D31</f>
        <v>0</v>
      </c>
      <c r="H31" s="142"/>
      <c r="I31" s="142"/>
      <c r="J31" s="142"/>
      <c r="K31" s="143"/>
    </row>
    <row r="32" spans="1:11" ht="15" customHeight="1" x14ac:dyDescent="0.15">
      <c r="A32" s="136">
        <f>PG!A32</f>
        <v>0</v>
      </c>
      <c r="B32" s="145">
        <f t="shared" si="4"/>
        <v>0</v>
      </c>
      <c r="C32" s="142" t="s">
        <v>91</v>
      </c>
      <c r="D32" s="146"/>
      <c r="E32" s="147">
        <v>310</v>
      </c>
      <c r="F32" s="159"/>
      <c r="G32" s="147">
        <f t="shared" si="5"/>
        <v>0</v>
      </c>
      <c r="H32" s="142"/>
      <c r="I32" s="142"/>
      <c r="J32" s="142"/>
      <c r="K32" s="149">
        <f t="shared" ref="K32:K51" si="6">IFERROR(G32/$G$30,0)</f>
        <v>0</v>
      </c>
    </row>
    <row r="33" spans="1:11" ht="15" customHeight="1" x14ac:dyDescent="0.15">
      <c r="A33" s="136">
        <f>PG!A33</f>
        <v>0</v>
      </c>
      <c r="B33" s="145">
        <f t="shared" si="4"/>
        <v>0</v>
      </c>
      <c r="C33" s="142" t="s">
        <v>92</v>
      </c>
      <c r="D33" s="146"/>
      <c r="E33" s="147">
        <v>250</v>
      </c>
      <c r="F33" s="159"/>
      <c r="G33" s="147">
        <f t="shared" si="5"/>
        <v>0</v>
      </c>
      <c r="H33" s="142"/>
      <c r="I33" s="142"/>
      <c r="J33" s="142"/>
      <c r="K33" s="149">
        <f t="shared" si="6"/>
        <v>0</v>
      </c>
    </row>
    <row r="34" spans="1:11" ht="15" customHeight="1" x14ac:dyDescent="0.15">
      <c r="A34" s="136">
        <f>PG!A34</f>
        <v>0</v>
      </c>
      <c r="B34" s="145">
        <f t="shared" si="4"/>
        <v>0</v>
      </c>
      <c r="C34" s="142" t="s">
        <v>94</v>
      </c>
      <c r="D34" s="146"/>
      <c r="E34" s="147">
        <v>175</v>
      </c>
      <c r="F34" s="159"/>
      <c r="G34" s="147">
        <f t="shared" si="5"/>
        <v>0</v>
      </c>
      <c r="H34" s="142"/>
      <c r="I34" s="142"/>
      <c r="J34" s="142"/>
      <c r="K34" s="149">
        <f t="shared" si="6"/>
        <v>0</v>
      </c>
    </row>
    <row r="35" spans="1:11" ht="15" customHeight="1" x14ac:dyDescent="0.15">
      <c r="A35" s="136">
        <f>PG!A35</f>
        <v>0</v>
      </c>
      <c r="B35" s="145">
        <f t="shared" si="4"/>
        <v>0</v>
      </c>
      <c r="C35" s="142" t="s">
        <v>96</v>
      </c>
      <c r="D35" s="146"/>
      <c r="E35" s="147">
        <v>170</v>
      </c>
      <c r="F35" s="159"/>
      <c r="G35" s="147">
        <f t="shared" si="5"/>
        <v>0</v>
      </c>
      <c r="H35" s="142"/>
      <c r="I35" s="142"/>
      <c r="J35" s="142"/>
      <c r="K35" s="149">
        <f t="shared" si="6"/>
        <v>0</v>
      </c>
    </row>
    <row r="36" spans="1:11" ht="15" customHeight="1" x14ac:dyDescent="0.15">
      <c r="A36" s="136">
        <f>PG!A36</f>
        <v>0</v>
      </c>
      <c r="B36" s="145">
        <f t="shared" si="4"/>
        <v>0</v>
      </c>
      <c r="C36" s="142" t="s">
        <v>97</v>
      </c>
      <c r="D36" s="146"/>
      <c r="E36" s="147">
        <v>150</v>
      </c>
      <c r="F36" s="159"/>
      <c r="G36" s="147">
        <f t="shared" si="5"/>
        <v>0</v>
      </c>
      <c r="H36" s="142"/>
      <c r="I36" s="142"/>
      <c r="J36" s="142"/>
      <c r="K36" s="149">
        <f t="shared" si="6"/>
        <v>0</v>
      </c>
    </row>
    <row r="37" spans="1:11" ht="15" customHeight="1" x14ac:dyDescent="0.15">
      <c r="A37" s="136">
        <f>PG!A37</f>
        <v>0</v>
      </c>
      <c r="B37" s="145">
        <f t="shared" si="4"/>
        <v>0</v>
      </c>
      <c r="C37" s="142" t="s">
        <v>99</v>
      </c>
      <c r="D37" s="146"/>
      <c r="E37" s="147">
        <v>155</v>
      </c>
      <c r="F37" s="159"/>
      <c r="G37" s="147">
        <f t="shared" si="5"/>
        <v>0</v>
      </c>
      <c r="H37" s="142"/>
      <c r="I37" s="142"/>
      <c r="J37" s="142"/>
      <c r="K37" s="149">
        <f t="shared" si="6"/>
        <v>0</v>
      </c>
    </row>
    <row r="38" spans="1:11" ht="15" customHeight="1" x14ac:dyDescent="0.15">
      <c r="A38" s="136">
        <f>PG!A38</f>
        <v>0</v>
      </c>
      <c r="B38" s="145">
        <f t="shared" si="4"/>
        <v>0</v>
      </c>
      <c r="C38" s="142" t="s">
        <v>100</v>
      </c>
      <c r="D38" s="146"/>
      <c r="E38" s="147">
        <v>140</v>
      </c>
      <c r="F38" s="159"/>
      <c r="G38" s="147">
        <f t="shared" si="5"/>
        <v>0</v>
      </c>
      <c r="H38" s="142"/>
      <c r="I38" s="142"/>
      <c r="J38" s="142"/>
      <c r="K38" s="149">
        <f t="shared" si="6"/>
        <v>0</v>
      </c>
    </row>
    <row r="39" spans="1:11" ht="15" customHeight="1" x14ac:dyDescent="0.15">
      <c r="A39" s="136">
        <f>PG!A39</f>
        <v>0</v>
      </c>
      <c r="B39" s="145">
        <f t="shared" si="4"/>
        <v>0</v>
      </c>
      <c r="C39" s="142" t="s">
        <v>102</v>
      </c>
      <c r="D39" s="146"/>
      <c r="E39" s="147">
        <v>115</v>
      </c>
      <c r="F39" s="159"/>
      <c r="G39" s="147">
        <f t="shared" si="5"/>
        <v>0</v>
      </c>
      <c r="H39" s="142"/>
      <c r="I39" s="142"/>
      <c r="J39" s="142"/>
      <c r="K39" s="149">
        <f t="shared" si="6"/>
        <v>0</v>
      </c>
    </row>
    <row r="40" spans="1:11" ht="15" customHeight="1" x14ac:dyDescent="0.15">
      <c r="A40" s="136">
        <f>PG!A40</f>
        <v>0</v>
      </c>
      <c r="B40" s="145">
        <f t="shared" si="4"/>
        <v>0</v>
      </c>
      <c r="C40" s="142" t="s">
        <v>103</v>
      </c>
      <c r="D40" s="146"/>
      <c r="E40" s="147">
        <v>65</v>
      </c>
      <c r="F40" s="159"/>
      <c r="G40" s="147">
        <f t="shared" si="5"/>
        <v>0</v>
      </c>
      <c r="H40" s="142"/>
      <c r="I40" s="142"/>
      <c r="J40" s="142"/>
      <c r="K40" s="149">
        <f t="shared" si="6"/>
        <v>0</v>
      </c>
    </row>
    <row r="41" spans="1:11" ht="15" customHeight="1" x14ac:dyDescent="0.15">
      <c r="A41" s="136">
        <f>PG!A41</f>
        <v>0</v>
      </c>
      <c r="B41" s="145">
        <f t="shared" si="4"/>
        <v>0</v>
      </c>
      <c r="C41" s="142" t="s">
        <v>104</v>
      </c>
      <c r="D41" s="146"/>
      <c r="E41" s="147">
        <v>155</v>
      </c>
      <c r="F41" s="159"/>
      <c r="G41" s="147">
        <f t="shared" si="5"/>
        <v>0</v>
      </c>
      <c r="H41" s="142"/>
      <c r="I41" s="142"/>
      <c r="J41" s="142"/>
      <c r="K41" s="149">
        <f t="shared" si="6"/>
        <v>0</v>
      </c>
    </row>
    <row r="42" spans="1:11" ht="15" customHeight="1" x14ac:dyDescent="0.15">
      <c r="A42" s="136">
        <f>PG!A42</f>
        <v>0</v>
      </c>
      <c r="B42" s="145">
        <f t="shared" si="4"/>
        <v>0</v>
      </c>
      <c r="C42" s="142" t="s">
        <v>106</v>
      </c>
      <c r="D42" s="146"/>
      <c r="E42" s="147">
        <v>145</v>
      </c>
      <c r="F42" s="159"/>
      <c r="G42" s="147">
        <f t="shared" si="5"/>
        <v>0</v>
      </c>
      <c r="H42" s="142"/>
      <c r="I42" s="142"/>
      <c r="J42" s="142"/>
      <c r="K42" s="149">
        <f t="shared" si="6"/>
        <v>0</v>
      </c>
    </row>
    <row r="43" spans="1:11" ht="15" customHeight="1" x14ac:dyDescent="0.15">
      <c r="A43" s="136">
        <f>PG!A43</f>
        <v>0</v>
      </c>
      <c r="B43" s="145">
        <f t="shared" si="4"/>
        <v>0</v>
      </c>
      <c r="C43" s="142" t="s">
        <v>107</v>
      </c>
      <c r="D43" s="146"/>
      <c r="E43" s="147">
        <v>125</v>
      </c>
      <c r="F43" s="159"/>
      <c r="G43" s="147">
        <f t="shared" si="5"/>
        <v>0</v>
      </c>
      <c r="H43" s="142"/>
      <c r="I43" s="142"/>
      <c r="J43" s="142"/>
      <c r="K43" s="149">
        <f t="shared" si="6"/>
        <v>0</v>
      </c>
    </row>
    <row r="44" spans="1:11" ht="15" customHeight="1" x14ac:dyDescent="0.15">
      <c r="A44" s="136">
        <f>PG!A44</f>
        <v>0</v>
      </c>
      <c r="B44" s="145">
        <f t="shared" si="4"/>
        <v>0</v>
      </c>
      <c r="C44" s="142" t="s">
        <v>108</v>
      </c>
      <c r="D44" s="146"/>
      <c r="E44" s="147">
        <v>110</v>
      </c>
      <c r="F44" s="159"/>
      <c r="G44" s="147">
        <f t="shared" si="5"/>
        <v>0</v>
      </c>
      <c r="H44" s="142"/>
      <c r="I44" s="142"/>
      <c r="J44" s="142"/>
      <c r="K44" s="149">
        <f t="shared" si="6"/>
        <v>0</v>
      </c>
    </row>
    <row r="45" spans="1:11" ht="15" customHeight="1" x14ac:dyDescent="0.15">
      <c r="A45" s="136">
        <f>PG!A45</f>
        <v>0</v>
      </c>
      <c r="B45" s="145">
        <f t="shared" si="4"/>
        <v>0</v>
      </c>
      <c r="C45" s="142" t="s">
        <v>110</v>
      </c>
      <c r="D45" s="146"/>
      <c r="E45" s="147">
        <v>100</v>
      </c>
      <c r="F45" s="159"/>
      <c r="G45" s="147">
        <f t="shared" si="5"/>
        <v>0</v>
      </c>
      <c r="H45" s="142"/>
      <c r="I45" s="142"/>
      <c r="J45" s="142"/>
      <c r="K45" s="149">
        <f t="shared" si="6"/>
        <v>0</v>
      </c>
    </row>
    <row r="46" spans="1:11" ht="15" customHeight="1" x14ac:dyDescent="0.15">
      <c r="A46" s="136">
        <f>PG!A46</f>
        <v>0</v>
      </c>
      <c r="B46" s="145">
        <f t="shared" si="4"/>
        <v>0</v>
      </c>
      <c r="C46" s="142" t="s">
        <v>111</v>
      </c>
      <c r="D46" s="146"/>
      <c r="E46" s="147">
        <v>50</v>
      </c>
      <c r="F46" s="159"/>
      <c r="G46" s="147">
        <f t="shared" si="5"/>
        <v>0</v>
      </c>
      <c r="H46" s="142"/>
      <c r="I46" s="142"/>
      <c r="J46" s="142"/>
      <c r="K46" s="149">
        <f t="shared" si="6"/>
        <v>0</v>
      </c>
    </row>
    <row r="47" spans="1:11" ht="15" customHeight="1" x14ac:dyDescent="0.15">
      <c r="A47" s="136">
        <f>PG!A47</f>
        <v>0</v>
      </c>
      <c r="B47" s="145">
        <f t="shared" si="4"/>
        <v>0</v>
      </c>
      <c r="C47" s="142" t="s">
        <v>45</v>
      </c>
      <c r="D47" s="146"/>
      <c r="E47" s="147">
        <v>130</v>
      </c>
      <c r="F47" s="159"/>
      <c r="G47" s="147">
        <f t="shared" si="5"/>
        <v>0</v>
      </c>
      <c r="H47" s="142"/>
      <c r="I47" s="142"/>
      <c r="J47" s="142"/>
      <c r="K47" s="149">
        <f t="shared" si="6"/>
        <v>0</v>
      </c>
    </row>
    <row r="48" spans="1:11" ht="15" customHeight="1" x14ac:dyDescent="0.15">
      <c r="A48" s="136">
        <f>PG!A48</f>
        <v>0</v>
      </c>
      <c r="B48" s="145">
        <f t="shared" si="4"/>
        <v>0</v>
      </c>
      <c r="C48" s="142" t="s">
        <v>112</v>
      </c>
      <c r="D48" s="146"/>
      <c r="E48" s="147">
        <v>150</v>
      </c>
      <c r="F48" s="159"/>
      <c r="G48" s="147">
        <f t="shared" si="5"/>
        <v>0</v>
      </c>
      <c r="H48" s="142"/>
      <c r="I48" s="142"/>
      <c r="J48" s="142"/>
      <c r="K48" s="149">
        <f t="shared" si="6"/>
        <v>0</v>
      </c>
    </row>
    <row r="49" spans="1:11" ht="15" customHeight="1" x14ac:dyDescent="0.15">
      <c r="A49" s="136">
        <f>PG!A49</f>
        <v>0</v>
      </c>
      <c r="B49" s="145">
        <f t="shared" si="4"/>
        <v>0</v>
      </c>
      <c r="C49" s="142" t="s">
        <v>113</v>
      </c>
      <c r="D49" s="146"/>
      <c r="E49" s="147">
        <v>155</v>
      </c>
      <c r="F49" s="159"/>
      <c r="G49" s="147">
        <f t="shared" si="5"/>
        <v>0</v>
      </c>
      <c r="H49" s="142"/>
      <c r="I49" s="142"/>
      <c r="J49" s="142"/>
      <c r="K49" s="149">
        <f t="shared" si="6"/>
        <v>0</v>
      </c>
    </row>
    <row r="50" spans="1:11" ht="15" customHeight="1" x14ac:dyDescent="0.15">
      <c r="A50" s="136">
        <f>PG!A50</f>
        <v>0</v>
      </c>
      <c r="B50" s="145">
        <f t="shared" si="4"/>
        <v>0</v>
      </c>
      <c r="C50" s="150" t="s">
        <v>115</v>
      </c>
      <c r="D50" s="146"/>
      <c r="E50" s="147">
        <f>PG!E50</f>
        <v>175</v>
      </c>
      <c r="F50" s="159"/>
      <c r="G50" s="147">
        <f t="shared" si="5"/>
        <v>0</v>
      </c>
      <c r="H50" s="142"/>
      <c r="I50" s="142"/>
      <c r="J50" s="142"/>
      <c r="K50" s="149">
        <f t="shared" si="6"/>
        <v>0</v>
      </c>
    </row>
    <row r="51" spans="1:11" ht="16.5" customHeight="1" x14ac:dyDescent="0.15">
      <c r="A51" s="136">
        <f>PG!A51</f>
        <v>0</v>
      </c>
      <c r="B51" s="145">
        <f t="shared" si="4"/>
        <v>0</v>
      </c>
      <c r="C51" s="142" t="s">
        <v>117</v>
      </c>
      <c r="D51" s="146"/>
      <c r="E51" s="147">
        <v>80</v>
      </c>
      <c r="F51" s="159"/>
      <c r="G51" s="153">
        <f t="shared" si="5"/>
        <v>0</v>
      </c>
      <c r="H51" s="142"/>
      <c r="I51" s="142"/>
      <c r="J51" s="142"/>
      <c r="K51" s="154">
        <f t="shared" si="6"/>
        <v>0</v>
      </c>
    </row>
    <row r="52" spans="1:11" ht="15" customHeight="1" x14ac:dyDescent="0.15">
      <c r="A52" s="136"/>
      <c r="B52" s="145"/>
      <c r="C52" s="142"/>
      <c r="D52" s="156"/>
      <c r="E52" s="147"/>
      <c r="F52" s="159"/>
      <c r="G52" s="139">
        <f>SUM(G31:G51)</f>
        <v>0</v>
      </c>
      <c r="H52" s="142"/>
      <c r="I52" s="142"/>
      <c r="J52" s="142"/>
      <c r="K52" s="143">
        <f>SUM(K32:K51)</f>
        <v>0</v>
      </c>
    </row>
    <row r="53" spans="1:11" ht="15" customHeight="1" x14ac:dyDescent="0.15">
      <c r="A53" s="136"/>
      <c r="B53" s="155"/>
      <c r="C53" s="142"/>
      <c r="D53" s="156"/>
      <c r="E53" s="147"/>
      <c r="F53" s="159"/>
      <c r="G53" s="139"/>
      <c r="H53" s="142"/>
      <c r="I53" s="142"/>
      <c r="J53" s="142"/>
      <c r="K53" s="143"/>
    </row>
    <row r="54" spans="1:11" ht="15" customHeight="1" x14ac:dyDescent="0.15">
      <c r="A54" s="136"/>
      <c r="B54" s="155"/>
      <c r="C54" s="138" t="str">
        <f>'Budget Updated'!A24</f>
        <v>Dept Name 3</v>
      </c>
      <c r="D54" s="156"/>
      <c r="E54" s="147"/>
      <c r="F54" s="140">
        <f>+G76/($G$28+$G$52+$G$76+$G$81+$G$88)</f>
        <v>0</v>
      </c>
      <c r="G54" s="139">
        <f>'Budget Updated'!$H$14*F54</f>
        <v>0</v>
      </c>
      <c r="H54" s="141">
        <f>G54*(100%-'Budget Updated'!$B$8)</f>
        <v>0</v>
      </c>
      <c r="I54" s="139"/>
      <c r="J54" s="142"/>
      <c r="K54" s="149"/>
    </row>
    <row r="55" spans="1:11" ht="15" customHeight="1" x14ac:dyDescent="0.15">
      <c r="A55" s="136">
        <f>PG!A55</f>
        <v>0</v>
      </c>
      <c r="B55" s="145">
        <f t="shared" ref="B55:B75" si="7">D55/$B$4</f>
        <v>0</v>
      </c>
      <c r="C55" s="142" t="s">
        <v>89</v>
      </c>
      <c r="D55" s="146"/>
      <c r="E55" s="147">
        <v>315</v>
      </c>
      <c r="F55" s="159"/>
      <c r="G55" s="147">
        <f t="shared" ref="G55:G75" si="8">+D55*E55</f>
        <v>0</v>
      </c>
      <c r="H55" s="142"/>
      <c r="I55" s="142"/>
      <c r="J55" s="142"/>
      <c r="K55" s="149">
        <f t="shared" ref="K55:K75" si="9">IFERROR(G55/$G$54,0)</f>
        <v>0</v>
      </c>
    </row>
    <row r="56" spans="1:11" ht="15" customHeight="1" x14ac:dyDescent="0.15">
      <c r="A56" s="136">
        <f>PG!A56</f>
        <v>0</v>
      </c>
      <c r="B56" s="145">
        <f t="shared" si="7"/>
        <v>0</v>
      </c>
      <c r="C56" s="142" t="s">
        <v>91</v>
      </c>
      <c r="D56" s="146"/>
      <c r="E56" s="147">
        <v>310</v>
      </c>
      <c r="F56" s="159"/>
      <c r="G56" s="147">
        <f t="shared" si="8"/>
        <v>0</v>
      </c>
      <c r="H56" s="142"/>
      <c r="I56" s="142"/>
      <c r="J56" s="142"/>
      <c r="K56" s="149">
        <f t="shared" si="9"/>
        <v>0</v>
      </c>
    </row>
    <row r="57" spans="1:11" ht="15" customHeight="1" x14ac:dyDescent="0.15">
      <c r="A57" s="136">
        <f>PG!A57</f>
        <v>0</v>
      </c>
      <c r="B57" s="145">
        <f t="shared" si="7"/>
        <v>0</v>
      </c>
      <c r="C57" s="142" t="s">
        <v>92</v>
      </c>
      <c r="D57" s="146"/>
      <c r="E57" s="147">
        <v>250</v>
      </c>
      <c r="F57" s="159"/>
      <c r="G57" s="147">
        <f t="shared" si="8"/>
        <v>0</v>
      </c>
      <c r="H57" s="142"/>
      <c r="I57" s="142"/>
      <c r="J57" s="142"/>
      <c r="K57" s="149">
        <f t="shared" si="9"/>
        <v>0</v>
      </c>
    </row>
    <row r="58" spans="1:11" ht="15" customHeight="1" x14ac:dyDescent="0.15">
      <c r="A58" s="136">
        <f>PG!A58</f>
        <v>0</v>
      </c>
      <c r="B58" s="145">
        <f t="shared" si="7"/>
        <v>0</v>
      </c>
      <c r="C58" s="142" t="s">
        <v>94</v>
      </c>
      <c r="D58" s="146"/>
      <c r="E58" s="147">
        <v>175</v>
      </c>
      <c r="F58" s="159"/>
      <c r="G58" s="147">
        <f t="shared" si="8"/>
        <v>0</v>
      </c>
      <c r="H58" s="142"/>
      <c r="I58" s="142"/>
      <c r="J58" s="142"/>
      <c r="K58" s="149">
        <f t="shared" si="9"/>
        <v>0</v>
      </c>
    </row>
    <row r="59" spans="1:11" ht="15" customHeight="1" x14ac:dyDescent="0.15">
      <c r="A59" s="136">
        <f>PG!A59</f>
        <v>0</v>
      </c>
      <c r="B59" s="145">
        <f t="shared" si="7"/>
        <v>0</v>
      </c>
      <c r="C59" s="142" t="s">
        <v>96</v>
      </c>
      <c r="D59" s="146"/>
      <c r="E59" s="147">
        <v>170</v>
      </c>
      <c r="F59" s="159"/>
      <c r="G59" s="147">
        <f t="shared" si="8"/>
        <v>0</v>
      </c>
      <c r="H59" s="142"/>
      <c r="I59" s="142"/>
      <c r="J59" s="142"/>
      <c r="K59" s="149">
        <f t="shared" si="9"/>
        <v>0</v>
      </c>
    </row>
    <row r="60" spans="1:11" ht="15" customHeight="1" x14ac:dyDescent="0.15">
      <c r="A60" s="136">
        <f>PG!A60</f>
        <v>0</v>
      </c>
      <c r="B60" s="145">
        <f t="shared" si="7"/>
        <v>0</v>
      </c>
      <c r="C60" s="142" t="s">
        <v>97</v>
      </c>
      <c r="D60" s="146"/>
      <c r="E60" s="147">
        <v>150</v>
      </c>
      <c r="F60" s="159"/>
      <c r="G60" s="147">
        <f t="shared" si="8"/>
        <v>0</v>
      </c>
      <c r="H60" s="142"/>
      <c r="I60" s="142"/>
      <c r="J60" s="142"/>
      <c r="K60" s="149">
        <f t="shared" si="9"/>
        <v>0</v>
      </c>
    </row>
    <row r="61" spans="1:11" ht="15" customHeight="1" x14ac:dyDescent="0.15">
      <c r="A61" s="136">
        <f>PG!A61</f>
        <v>0</v>
      </c>
      <c r="B61" s="145">
        <f t="shared" si="7"/>
        <v>0</v>
      </c>
      <c r="C61" s="142" t="s">
        <v>99</v>
      </c>
      <c r="D61" s="146"/>
      <c r="E61" s="147">
        <v>155</v>
      </c>
      <c r="F61" s="159"/>
      <c r="G61" s="147">
        <f t="shared" si="8"/>
        <v>0</v>
      </c>
      <c r="H61" s="142"/>
      <c r="I61" s="142"/>
      <c r="J61" s="142"/>
      <c r="K61" s="149">
        <f t="shared" si="9"/>
        <v>0</v>
      </c>
    </row>
    <row r="62" spans="1:11" ht="15" customHeight="1" x14ac:dyDescent="0.15">
      <c r="A62" s="136">
        <f>PG!A62</f>
        <v>0</v>
      </c>
      <c r="B62" s="145">
        <f t="shared" si="7"/>
        <v>0</v>
      </c>
      <c r="C62" s="142" t="s">
        <v>100</v>
      </c>
      <c r="D62" s="146"/>
      <c r="E62" s="147">
        <v>140</v>
      </c>
      <c r="F62" s="159"/>
      <c r="G62" s="147">
        <f t="shared" si="8"/>
        <v>0</v>
      </c>
      <c r="H62" s="142"/>
      <c r="I62" s="142"/>
      <c r="J62" s="142"/>
      <c r="K62" s="149">
        <f t="shared" si="9"/>
        <v>0</v>
      </c>
    </row>
    <row r="63" spans="1:11" ht="15" customHeight="1" x14ac:dyDescent="0.15">
      <c r="A63" s="136">
        <f>PG!A63</f>
        <v>0</v>
      </c>
      <c r="B63" s="145">
        <f t="shared" si="7"/>
        <v>0</v>
      </c>
      <c r="C63" s="142" t="s">
        <v>102</v>
      </c>
      <c r="D63" s="146"/>
      <c r="E63" s="147">
        <v>115</v>
      </c>
      <c r="F63" s="159"/>
      <c r="G63" s="147">
        <f t="shared" si="8"/>
        <v>0</v>
      </c>
      <c r="H63" s="142"/>
      <c r="I63" s="142"/>
      <c r="J63" s="142"/>
      <c r="K63" s="149">
        <f t="shared" si="9"/>
        <v>0</v>
      </c>
    </row>
    <row r="64" spans="1:11" ht="15" customHeight="1" x14ac:dyDescent="0.15">
      <c r="A64" s="136">
        <f>PG!A64</f>
        <v>0</v>
      </c>
      <c r="B64" s="145">
        <f t="shared" si="7"/>
        <v>0</v>
      </c>
      <c r="C64" s="142" t="s">
        <v>103</v>
      </c>
      <c r="D64" s="146"/>
      <c r="E64" s="147">
        <v>65</v>
      </c>
      <c r="F64" s="159"/>
      <c r="G64" s="147">
        <f t="shared" si="8"/>
        <v>0</v>
      </c>
      <c r="H64" s="142"/>
      <c r="I64" s="142"/>
      <c r="J64" s="142"/>
      <c r="K64" s="149">
        <f t="shared" si="9"/>
        <v>0</v>
      </c>
    </row>
    <row r="65" spans="1:11" ht="15" customHeight="1" x14ac:dyDescent="0.15">
      <c r="A65" s="136">
        <f>PG!A65</f>
        <v>0</v>
      </c>
      <c r="B65" s="145">
        <f t="shared" si="7"/>
        <v>0</v>
      </c>
      <c r="C65" s="142" t="s">
        <v>104</v>
      </c>
      <c r="D65" s="146"/>
      <c r="E65" s="147">
        <v>155</v>
      </c>
      <c r="F65" s="159"/>
      <c r="G65" s="147">
        <f t="shared" si="8"/>
        <v>0</v>
      </c>
      <c r="H65" s="142"/>
      <c r="I65" s="142"/>
      <c r="J65" s="142"/>
      <c r="K65" s="149">
        <f t="shared" si="9"/>
        <v>0</v>
      </c>
    </row>
    <row r="66" spans="1:11" ht="15" customHeight="1" x14ac:dyDescent="0.15">
      <c r="A66" s="136">
        <f>PG!A66</f>
        <v>0</v>
      </c>
      <c r="B66" s="145">
        <f t="shared" si="7"/>
        <v>0</v>
      </c>
      <c r="C66" s="142" t="s">
        <v>106</v>
      </c>
      <c r="D66" s="146"/>
      <c r="E66" s="147">
        <v>145</v>
      </c>
      <c r="F66" s="159"/>
      <c r="G66" s="147">
        <f t="shared" si="8"/>
        <v>0</v>
      </c>
      <c r="H66" s="142"/>
      <c r="I66" s="142"/>
      <c r="J66" s="142"/>
      <c r="K66" s="149">
        <f t="shared" si="9"/>
        <v>0</v>
      </c>
    </row>
    <row r="67" spans="1:11" ht="15" customHeight="1" x14ac:dyDescent="0.15">
      <c r="A67" s="136">
        <f>PG!A67</f>
        <v>0</v>
      </c>
      <c r="B67" s="145">
        <f t="shared" si="7"/>
        <v>0</v>
      </c>
      <c r="C67" s="142" t="s">
        <v>107</v>
      </c>
      <c r="D67" s="146"/>
      <c r="E67" s="147">
        <v>125</v>
      </c>
      <c r="F67" s="159"/>
      <c r="G67" s="147">
        <f t="shared" si="8"/>
        <v>0</v>
      </c>
      <c r="H67" s="142"/>
      <c r="I67" s="142"/>
      <c r="J67" s="142"/>
      <c r="K67" s="149">
        <f t="shared" si="9"/>
        <v>0</v>
      </c>
    </row>
    <row r="68" spans="1:11" ht="15" customHeight="1" x14ac:dyDescent="0.15">
      <c r="A68" s="136">
        <f>PG!A69</f>
        <v>0</v>
      </c>
      <c r="B68" s="145">
        <f t="shared" si="7"/>
        <v>0</v>
      </c>
      <c r="C68" s="142" t="s">
        <v>108</v>
      </c>
      <c r="D68" s="146"/>
      <c r="E68" s="147">
        <v>110</v>
      </c>
      <c r="F68" s="159"/>
      <c r="G68" s="147">
        <f t="shared" si="8"/>
        <v>0</v>
      </c>
      <c r="H68" s="142"/>
      <c r="I68" s="142"/>
      <c r="J68" s="142"/>
      <c r="K68" s="149">
        <f t="shared" si="9"/>
        <v>0</v>
      </c>
    </row>
    <row r="69" spans="1:11" ht="15" customHeight="1" x14ac:dyDescent="0.15">
      <c r="A69" s="136">
        <f>PG!A70</f>
        <v>0</v>
      </c>
      <c r="B69" s="145">
        <f t="shared" si="7"/>
        <v>0</v>
      </c>
      <c r="C69" s="142" t="s">
        <v>110</v>
      </c>
      <c r="D69" s="146"/>
      <c r="E69" s="147">
        <v>100</v>
      </c>
      <c r="F69" s="159"/>
      <c r="G69" s="147">
        <f t="shared" si="8"/>
        <v>0</v>
      </c>
      <c r="H69" s="142"/>
      <c r="I69" s="142"/>
      <c r="J69" s="142"/>
      <c r="K69" s="149">
        <f t="shared" si="9"/>
        <v>0</v>
      </c>
    </row>
    <row r="70" spans="1:11" ht="15" customHeight="1" x14ac:dyDescent="0.15">
      <c r="A70" s="136">
        <f>PG!A71</f>
        <v>0</v>
      </c>
      <c r="B70" s="145">
        <f t="shared" si="7"/>
        <v>0</v>
      </c>
      <c r="C70" s="142" t="s">
        <v>111</v>
      </c>
      <c r="D70" s="146"/>
      <c r="E70" s="147">
        <v>50</v>
      </c>
      <c r="F70" s="159"/>
      <c r="G70" s="147">
        <f t="shared" si="8"/>
        <v>0</v>
      </c>
      <c r="H70" s="142"/>
      <c r="I70" s="142"/>
      <c r="J70" s="142"/>
      <c r="K70" s="149">
        <f t="shared" si="9"/>
        <v>0</v>
      </c>
    </row>
    <row r="71" spans="1:11" ht="15" customHeight="1" x14ac:dyDescent="0.15">
      <c r="A71" s="136">
        <f>PG!A72</f>
        <v>0</v>
      </c>
      <c r="B71" s="145">
        <f t="shared" si="7"/>
        <v>0</v>
      </c>
      <c r="C71" s="142" t="s">
        <v>45</v>
      </c>
      <c r="D71" s="146"/>
      <c r="E71" s="147">
        <v>130</v>
      </c>
      <c r="F71" s="159"/>
      <c r="G71" s="147">
        <f t="shared" si="8"/>
        <v>0</v>
      </c>
      <c r="H71" s="142"/>
      <c r="I71" s="142"/>
      <c r="J71" s="142"/>
      <c r="K71" s="149">
        <f t="shared" si="9"/>
        <v>0</v>
      </c>
    </row>
    <row r="72" spans="1:11" ht="15" customHeight="1" x14ac:dyDescent="0.15">
      <c r="A72" s="136">
        <f>PG!A73</f>
        <v>0</v>
      </c>
      <c r="B72" s="145">
        <f t="shared" si="7"/>
        <v>0</v>
      </c>
      <c r="C72" s="142" t="s">
        <v>112</v>
      </c>
      <c r="D72" s="146"/>
      <c r="E72" s="147">
        <v>150</v>
      </c>
      <c r="F72" s="159"/>
      <c r="G72" s="147">
        <f t="shared" si="8"/>
        <v>0</v>
      </c>
      <c r="H72" s="142"/>
      <c r="I72" s="142"/>
      <c r="J72" s="142"/>
      <c r="K72" s="149">
        <f t="shared" si="9"/>
        <v>0</v>
      </c>
    </row>
    <row r="73" spans="1:11" ht="15" customHeight="1" x14ac:dyDescent="0.15">
      <c r="A73" s="136">
        <f>PG!A75</f>
        <v>0</v>
      </c>
      <c r="B73" s="145">
        <f t="shared" si="7"/>
        <v>0</v>
      </c>
      <c r="C73" s="142" t="s">
        <v>113</v>
      </c>
      <c r="D73" s="146"/>
      <c r="E73" s="147">
        <v>155</v>
      </c>
      <c r="F73" s="159"/>
      <c r="G73" s="147">
        <f t="shared" si="8"/>
        <v>0</v>
      </c>
      <c r="H73" s="142"/>
      <c r="I73" s="142"/>
      <c r="J73" s="142"/>
      <c r="K73" s="149">
        <f t="shared" si="9"/>
        <v>0</v>
      </c>
    </row>
    <row r="74" spans="1:11" ht="15" customHeight="1" x14ac:dyDescent="0.15">
      <c r="A74" s="136">
        <f>PG!A75</f>
        <v>0</v>
      </c>
      <c r="B74" s="145">
        <f t="shared" si="7"/>
        <v>0</v>
      </c>
      <c r="C74" s="150" t="s">
        <v>115</v>
      </c>
      <c r="D74" s="146"/>
      <c r="E74" s="147">
        <f>PG!E74</f>
        <v>175</v>
      </c>
      <c r="F74" s="159"/>
      <c r="G74" s="147">
        <f t="shared" si="8"/>
        <v>0</v>
      </c>
      <c r="H74" s="142"/>
      <c r="I74" s="142"/>
      <c r="J74" s="142"/>
      <c r="K74" s="149">
        <f t="shared" si="9"/>
        <v>0</v>
      </c>
    </row>
    <row r="75" spans="1:11" ht="16.5" customHeight="1" x14ac:dyDescent="0.15">
      <c r="A75" s="136">
        <f>PG!A75</f>
        <v>0</v>
      </c>
      <c r="B75" s="145">
        <f t="shared" si="7"/>
        <v>0</v>
      </c>
      <c r="C75" s="142" t="s">
        <v>117</v>
      </c>
      <c r="D75" s="146"/>
      <c r="E75" s="147">
        <v>80</v>
      </c>
      <c r="F75" s="159"/>
      <c r="G75" s="153">
        <f t="shared" si="8"/>
        <v>0</v>
      </c>
      <c r="H75" s="142"/>
      <c r="I75" s="142"/>
      <c r="J75" s="142"/>
      <c r="K75" s="154">
        <f t="shared" si="9"/>
        <v>0</v>
      </c>
    </row>
    <row r="76" spans="1:11" ht="15" customHeight="1" x14ac:dyDescent="0.15">
      <c r="A76" s="136"/>
      <c r="B76" s="145"/>
      <c r="C76" s="142"/>
      <c r="D76" s="156"/>
      <c r="E76" s="147"/>
      <c r="F76" s="159"/>
      <c r="G76" s="139">
        <f>SUM(G55:G75)</f>
        <v>0</v>
      </c>
      <c r="H76" s="142"/>
      <c r="I76" s="142"/>
      <c r="J76" s="142"/>
      <c r="K76" s="143">
        <f>SUM(K55:K75)</f>
        <v>0</v>
      </c>
    </row>
    <row r="77" spans="1:11" ht="15" customHeight="1" x14ac:dyDescent="0.15">
      <c r="A77" s="136"/>
      <c r="B77" s="145"/>
      <c r="C77" s="142"/>
      <c r="D77" s="156"/>
      <c r="E77" s="147"/>
      <c r="F77" s="159"/>
      <c r="G77" s="139"/>
      <c r="H77" s="142"/>
      <c r="I77" s="142"/>
      <c r="J77" s="142"/>
      <c r="K77" s="143"/>
    </row>
    <row r="78" spans="1:11" ht="15" customHeight="1" x14ac:dyDescent="0.15">
      <c r="A78" s="136"/>
      <c r="B78" s="145"/>
      <c r="C78" s="138" t="str">
        <f>'Budget Updated'!A25</f>
        <v>Mechanical (consultant)</v>
      </c>
      <c r="D78" s="156"/>
      <c r="E78" s="147"/>
      <c r="F78" s="140">
        <f>+G81/($G$28+$G$52+$G$76+$G$81+$G$88)</f>
        <v>0</v>
      </c>
      <c r="G78" s="139">
        <f>'Budget Updated'!$H$14*F78</f>
        <v>0</v>
      </c>
      <c r="H78" s="141">
        <f>G78*(100%-'Budget Updated'!$B$8)</f>
        <v>0</v>
      </c>
      <c r="I78" s="142"/>
      <c r="J78" s="142"/>
      <c r="K78" s="143"/>
    </row>
    <row r="79" spans="1:11" ht="15" customHeight="1" x14ac:dyDescent="0.15">
      <c r="A79" s="136">
        <f>PG!A79</f>
        <v>0</v>
      </c>
      <c r="B79" s="145">
        <f>D79/$B$4</f>
        <v>0</v>
      </c>
      <c r="C79" s="142" t="s">
        <v>118</v>
      </c>
      <c r="D79" s="146"/>
      <c r="E79" s="147">
        <v>230</v>
      </c>
      <c r="F79" s="159"/>
      <c r="G79" s="147">
        <f>+D79*E79</f>
        <v>0</v>
      </c>
      <c r="H79" s="142"/>
      <c r="I79" s="142"/>
      <c r="J79" s="142"/>
      <c r="K79" s="149">
        <f>IFERROR(G79/$G$78,0)</f>
        <v>0</v>
      </c>
    </row>
    <row r="80" spans="1:11" ht="15" customHeight="1" x14ac:dyDescent="0.15">
      <c r="A80" s="136">
        <f>PG!A80</f>
        <v>0</v>
      </c>
      <c r="B80" s="145">
        <f>D80/$B$4</f>
        <v>0</v>
      </c>
      <c r="C80" s="142" t="s">
        <v>119</v>
      </c>
      <c r="D80" s="146"/>
      <c r="E80" s="147">
        <v>195</v>
      </c>
      <c r="F80" s="159"/>
      <c r="G80" s="147">
        <f>+D80*E80</f>
        <v>0</v>
      </c>
      <c r="H80" s="142"/>
      <c r="I80" s="142"/>
      <c r="J80" s="142"/>
      <c r="K80" s="154">
        <f>IFERROR(G80/$G$78,0)</f>
        <v>0</v>
      </c>
    </row>
    <row r="81" spans="1:11" ht="15" customHeight="1" x14ac:dyDescent="0.15">
      <c r="A81" s="136"/>
      <c r="B81" s="145"/>
      <c r="C81" s="142"/>
      <c r="D81" s="156"/>
      <c r="E81" s="147"/>
      <c r="F81" s="159"/>
      <c r="G81" s="139">
        <f>SUM(G79:G80)</f>
        <v>0</v>
      </c>
      <c r="H81" s="142"/>
      <c r="I81" s="142"/>
      <c r="J81" s="142"/>
      <c r="K81" s="143">
        <f>SUM(K79:K80)</f>
        <v>0</v>
      </c>
    </row>
    <row r="82" spans="1:11" ht="15" customHeight="1" x14ac:dyDescent="0.15">
      <c r="A82" s="136"/>
      <c r="B82" s="145"/>
      <c r="C82" s="142"/>
      <c r="D82" s="156"/>
      <c r="E82" s="147"/>
      <c r="F82" s="159"/>
      <c r="G82" s="139"/>
      <c r="H82" s="142"/>
      <c r="I82" s="142"/>
      <c r="J82" s="142"/>
      <c r="K82" s="143"/>
    </row>
    <row r="83" spans="1:11" ht="15" customHeight="1" x14ac:dyDescent="0.15">
      <c r="A83" s="136"/>
      <c r="B83" s="145"/>
      <c r="C83" s="138" t="str">
        <f>'Budget Updated'!A26</f>
        <v>Misc</v>
      </c>
      <c r="D83" s="156"/>
      <c r="E83" s="147"/>
      <c r="F83" s="140">
        <f>+G88/($G$28+$G$52+$G$76+$G$81+$G$88)</f>
        <v>0</v>
      </c>
      <c r="G83" s="139">
        <f>'Budget Updated'!$H$14*F83</f>
        <v>0</v>
      </c>
      <c r="H83" s="141">
        <f>G83*(100%-'Budget Updated'!$B$8)</f>
        <v>0</v>
      </c>
      <c r="I83" s="139"/>
      <c r="J83" s="142"/>
      <c r="K83" s="143"/>
    </row>
    <row r="84" spans="1:11" ht="15" customHeight="1" x14ac:dyDescent="0.15">
      <c r="A84" s="136">
        <f>PG!A84</f>
        <v>0</v>
      </c>
      <c r="B84" s="145">
        <f>D84/$B$4</f>
        <v>0</v>
      </c>
      <c r="C84" s="142"/>
      <c r="D84" s="146"/>
      <c r="E84" s="147">
        <f>PG!E84</f>
        <v>0</v>
      </c>
      <c r="F84" s="159"/>
      <c r="G84" s="147">
        <f>+D84*E84</f>
        <v>0</v>
      </c>
      <c r="H84" s="142"/>
      <c r="I84" s="142"/>
      <c r="J84" s="142"/>
      <c r="K84" s="149">
        <f>IFERROR(G84/$G$83,0)</f>
        <v>0</v>
      </c>
    </row>
    <row r="85" spans="1:11" ht="15" customHeight="1" x14ac:dyDescent="0.15">
      <c r="A85" s="136">
        <f>PG!A85</f>
        <v>0</v>
      </c>
      <c r="B85" s="145">
        <f>D85/$B$4</f>
        <v>0</v>
      </c>
      <c r="C85" s="142"/>
      <c r="D85" s="146"/>
      <c r="E85" s="147">
        <f>PG!E85</f>
        <v>0</v>
      </c>
      <c r="F85" s="159"/>
      <c r="G85" s="147">
        <f>+D85*E85</f>
        <v>0</v>
      </c>
      <c r="H85" s="142"/>
      <c r="I85" s="142"/>
      <c r="J85" s="142"/>
      <c r="K85" s="149">
        <f>IFERROR(G85/$G$83,0)</f>
        <v>0</v>
      </c>
    </row>
    <row r="86" spans="1:11" ht="15" customHeight="1" x14ac:dyDescent="0.15">
      <c r="A86" s="136">
        <f>PG!A86</f>
        <v>0</v>
      </c>
      <c r="B86" s="145">
        <f>D86/$B$4</f>
        <v>0</v>
      </c>
      <c r="C86" s="142"/>
      <c r="D86" s="146"/>
      <c r="E86" s="147">
        <f>PG!E86</f>
        <v>0</v>
      </c>
      <c r="F86" s="159"/>
      <c r="G86" s="147">
        <f>+D86*E86</f>
        <v>0</v>
      </c>
      <c r="H86" s="142"/>
      <c r="I86" s="142"/>
      <c r="J86" s="142"/>
      <c r="K86" s="149">
        <f>IFERROR(G86/$G$83,0)</f>
        <v>0</v>
      </c>
    </row>
    <row r="87" spans="1:11" ht="16.5" customHeight="1" x14ac:dyDescent="0.15">
      <c r="A87" s="136">
        <f>PG!A87</f>
        <v>0</v>
      </c>
      <c r="B87" s="145">
        <f>D87/$B$4</f>
        <v>0</v>
      </c>
      <c r="C87" s="142"/>
      <c r="D87" s="146"/>
      <c r="E87" s="147">
        <f>PG!E87</f>
        <v>0</v>
      </c>
      <c r="F87" s="159"/>
      <c r="G87" s="153">
        <f>+D87*E87</f>
        <v>0</v>
      </c>
      <c r="H87" s="142"/>
      <c r="I87" s="142"/>
      <c r="J87" s="142"/>
      <c r="K87" s="154">
        <f>IFERROR(G87/$G$83,0)</f>
        <v>0</v>
      </c>
    </row>
    <row r="88" spans="1:11" ht="15" customHeight="1" x14ac:dyDescent="0.15">
      <c r="A88" s="136"/>
      <c r="B88" s="157"/>
      <c r="C88" s="142"/>
      <c r="D88" s="156"/>
      <c r="E88" s="147"/>
      <c r="F88" s="159"/>
      <c r="G88" s="139">
        <f>SUM(G84:G87)</f>
        <v>0</v>
      </c>
      <c r="H88" s="142"/>
      <c r="I88" s="142"/>
      <c r="J88" s="142"/>
      <c r="K88" s="143">
        <f>SUM(K84:K87)</f>
        <v>0</v>
      </c>
    </row>
    <row r="89" spans="1:11" ht="15.75" customHeight="1" x14ac:dyDescent="0.15">
      <c r="A89" s="136"/>
      <c r="B89" s="157"/>
      <c r="C89" s="142"/>
      <c r="D89" s="156"/>
      <c r="E89" s="147"/>
      <c r="F89" s="159"/>
      <c r="G89" s="139"/>
      <c r="H89" s="142"/>
      <c r="I89" s="142"/>
      <c r="J89" s="142"/>
      <c r="K89" s="143"/>
    </row>
    <row r="90" spans="1:11" ht="15.75" customHeight="1" x14ac:dyDescent="0.15">
      <c r="A90" s="160"/>
      <c r="B90" s="161"/>
      <c r="C90" s="161"/>
      <c r="D90" s="162">
        <f>SUM(D7:D88)</f>
        <v>1618</v>
      </c>
      <c r="E90" s="163"/>
      <c r="F90" s="164">
        <f>F83+F78+F54+F6+F30</f>
        <v>1</v>
      </c>
      <c r="G90" s="165">
        <f>-(-G6-G54-G78-G83-G30)</f>
        <v>280000.00000000006</v>
      </c>
      <c r="H90" s="163"/>
      <c r="I90" s="161"/>
      <c r="J90" s="161"/>
      <c r="K90" s="166">
        <f>SUM(G28,G52,G76,G81,G88)/SUM(G6,G30,G54,G78,G83)</f>
        <v>0.8503571428571427</v>
      </c>
    </row>
    <row r="91" spans="1:11" ht="15.75" customHeight="1" x14ac:dyDescent="0.15">
      <c r="G91" s="167">
        <f>+G90-'Budget Updated'!H14</f>
        <v>0</v>
      </c>
    </row>
    <row r="92" spans="1:11" ht="15.75" customHeight="1" x14ac:dyDescent="0.15">
      <c r="A92" s="160"/>
      <c r="B92" s="161"/>
      <c r="C92" s="161"/>
      <c r="D92" s="168"/>
      <c r="E92" s="163"/>
      <c r="F92" s="169" t="s">
        <v>120</v>
      </c>
      <c r="G92" s="165">
        <f>SUM(G88+G81+G76+G52+G28)</f>
        <v>238100</v>
      </c>
      <c r="H92" s="170">
        <f>SUM(H83+H78+H54+H30+H6)</f>
        <v>224000.00000000006</v>
      </c>
      <c r="I92" s="161"/>
      <c r="J92" s="161"/>
      <c r="K92" s="166"/>
    </row>
    <row r="93" spans="1:11" ht="14.25" customHeight="1" x14ac:dyDescent="0.15">
      <c r="D93" s="172"/>
    </row>
    <row r="94" spans="1:11" ht="14.25" customHeight="1" x14ac:dyDescent="0.15">
      <c r="D94" s="172"/>
    </row>
  </sheetData>
  <mergeCells count="1">
    <mergeCell ref="A3:K3"/>
  </mergeCells>
  <pageMargins left="0.7" right="0.7" top="0.75" bottom="0.75" header="0.511811023622047" footer="0.511811023622047"/>
  <pageSetup fitToHeight="0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94"/>
  <sheetViews>
    <sheetView tabSelected="1" zoomScaleNormal="100" workbookViewId="0">
      <pane ySplit="4" topLeftCell="A5" activePane="bottomLeft" state="frozen"/>
      <selection pane="bottomLeft" activeCell="C24" sqref="C24"/>
    </sheetView>
  </sheetViews>
  <sheetFormatPr baseColWidth="10" defaultColWidth="9.1640625" defaultRowHeight="14" x14ac:dyDescent="0.15"/>
  <cols>
    <col min="1" max="1" width="9.1640625" style="115"/>
    <col min="2" max="2" width="9.33203125" style="115" customWidth="1"/>
    <col min="3" max="3" width="40.5" style="115" customWidth="1"/>
    <col min="4" max="5" width="10.6640625" style="115" customWidth="1"/>
    <col min="6" max="6" width="15.5" style="116" customWidth="1"/>
    <col min="7" max="8" width="14.6640625" style="115" customWidth="1"/>
    <col min="9" max="9" width="19" style="115" customWidth="1"/>
    <col min="10" max="10" width="17.5" style="115" customWidth="1"/>
    <col min="11" max="11" width="22.1640625" style="115" customWidth="1"/>
    <col min="12" max="16384" width="9.1640625" style="115"/>
  </cols>
  <sheetData>
    <row r="1" spans="1:11" ht="30" customHeight="1" x14ac:dyDescent="0.15">
      <c r="A1" s="175" t="str">
        <f>+'Budget Updated'!A2</f>
        <v>Oakhaven Public Safety Campus  -  GRC-26-0142</v>
      </c>
    </row>
    <row r="3" spans="1:11" ht="15.75" customHeight="1" x14ac:dyDescent="0.15">
      <c r="A3" s="12" t="str">
        <f>+'Budget Updated'!A15</f>
        <v>Construction Documents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30" customHeight="1" x14ac:dyDescent="0.15">
      <c r="A4" s="118"/>
      <c r="B4" s="119">
        <f>(+J5-I5)/7</f>
        <v>17.142857142857142</v>
      </c>
      <c r="C4" s="120" t="s">
        <v>80</v>
      </c>
      <c r="D4" s="121"/>
      <c r="E4" s="122"/>
      <c r="F4" s="123" t="s">
        <v>81</v>
      </c>
      <c r="G4" s="124" t="s">
        <v>82</v>
      </c>
      <c r="H4" s="125" t="s">
        <v>83</v>
      </c>
      <c r="I4" s="126" t="s">
        <v>84</v>
      </c>
      <c r="J4" s="126" t="s">
        <v>85</v>
      </c>
      <c r="K4" s="127" t="s">
        <v>86</v>
      </c>
    </row>
    <row r="5" spans="1:11" ht="15" customHeight="1" x14ac:dyDescent="0.15">
      <c r="A5" s="128"/>
      <c r="B5" s="129" t="s">
        <v>87</v>
      </c>
      <c r="C5" s="120"/>
      <c r="D5" s="120"/>
      <c r="E5" s="130"/>
      <c r="F5" s="131"/>
      <c r="G5" s="132"/>
      <c r="H5" s="133"/>
      <c r="I5" s="134">
        <f>'Budget Updated'!C15</f>
        <v>46403</v>
      </c>
      <c r="J5" s="134">
        <f>'Budget Updated'!D15</f>
        <v>46523</v>
      </c>
      <c r="K5" s="135"/>
    </row>
    <row r="6" spans="1:11" ht="15" customHeight="1" x14ac:dyDescent="0.15">
      <c r="A6" s="136"/>
      <c r="B6" s="137"/>
      <c r="C6" s="138" t="str">
        <f>'Budget Updated'!A22</f>
        <v>Architecture / Interiors</v>
      </c>
      <c r="D6" s="138" t="s">
        <v>88</v>
      </c>
      <c r="E6" s="139" t="s">
        <v>51</v>
      </c>
      <c r="F6" s="140">
        <f>+G28/($G$28+$G$52+$G$76+$G$81+$G$88)</f>
        <v>1</v>
      </c>
      <c r="G6" s="139">
        <f>'Budget Updated'!$H$15*F6</f>
        <v>490000.00000000006</v>
      </c>
      <c r="H6" s="141">
        <f>G6*(100%-'Budget Updated'!$B$8)</f>
        <v>392000.00000000006</v>
      </c>
      <c r="I6" s="139"/>
      <c r="J6" s="142"/>
      <c r="K6" s="143"/>
    </row>
    <row r="7" spans="1:11" ht="15" customHeight="1" x14ac:dyDescent="0.15">
      <c r="A7" s="136">
        <f>PG!A7</f>
        <v>0</v>
      </c>
      <c r="B7" s="145">
        <f t="shared" ref="B7:B27" si="0">D7/$B$4</f>
        <v>0</v>
      </c>
      <c r="C7" s="142" t="s">
        <v>89</v>
      </c>
      <c r="D7" s="146"/>
      <c r="E7" s="147">
        <v>315</v>
      </c>
      <c r="F7" s="159"/>
      <c r="G7" s="147">
        <f t="shared" ref="G7:G20" si="1">E7*D7</f>
        <v>0</v>
      </c>
      <c r="H7" s="139"/>
      <c r="I7" s="139"/>
      <c r="J7" s="142"/>
      <c r="K7" s="149">
        <f t="shared" ref="K7:K27" si="2">IFERROR(G7/$G$6,0)</f>
        <v>0</v>
      </c>
    </row>
    <row r="8" spans="1:11" ht="15" customHeight="1" x14ac:dyDescent="0.15">
      <c r="A8" s="136" t="str">
        <f>PG!A8</f>
        <v>Marcus W.</v>
      </c>
      <c r="B8" s="145">
        <f t="shared" si="0"/>
        <v>2.3333333333333335</v>
      </c>
      <c r="C8" s="142" t="s">
        <v>91</v>
      </c>
      <c r="D8" s="146">
        <v>40</v>
      </c>
      <c r="E8" s="147">
        <v>310</v>
      </c>
      <c r="F8" s="159"/>
      <c r="G8" s="147">
        <f t="shared" si="1"/>
        <v>12400</v>
      </c>
      <c r="H8" s="139"/>
      <c r="I8" s="139"/>
      <c r="J8" s="142"/>
      <c r="K8" s="149">
        <f t="shared" si="2"/>
        <v>2.530612244897959E-2</v>
      </c>
    </row>
    <row r="9" spans="1:11" ht="15" customHeight="1" x14ac:dyDescent="0.15">
      <c r="A9" s="136">
        <f>PG!A9</f>
        <v>0</v>
      </c>
      <c r="B9" s="145">
        <f t="shared" si="0"/>
        <v>0</v>
      </c>
      <c r="C9" s="142" t="s">
        <v>92</v>
      </c>
      <c r="D9" s="146"/>
      <c r="E9" s="147">
        <v>250</v>
      </c>
      <c r="F9" s="159"/>
      <c r="G9" s="147">
        <f t="shared" si="1"/>
        <v>0</v>
      </c>
      <c r="H9" s="142"/>
      <c r="I9" s="142"/>
      <c r="J9" s="142"/>
      <c r="K9" s="149">
        <f t="shared" si="2"/>
        <v>0</v>
      </c>
    </row>
    <row r="10" spans="1:11" ht="15" customHeight="1" x14ac:dyDescent="0.15">
      <c r="A10" s="136" t="str">
        <f>PG!A10</f>
        <v>Dana R</v>
      </c>
      <c r="B10" s="145">
        <f t="shared" si="0"/>
        <v>20.416666666666668</v>
      </c>
      <c r="C10" s="142" t="s">
        <v>94</v>
      </c>
      <c r="D10" s="146">
        <v>350</v>
      </c>
      <c r="E10" s="147">
        <v>175</v>
      </c>
      <c r="F10" s="159"/>
      <c r="G10" s="147">
        <f t="shared" si="1"/>
        <v>61250</v>
      </c>
      <c r="H10" s="142"/>
      <c r="I10" s="142"/>
      <c r="J10" s="142"/>
      <c r="K10" s="149">
        <f t="shared" si="2"/>
        <v>0.12499999999999999</v>
      </c>
    </row>
    <row r="11" spans="1:11" ht="15" customHeight="1" x14ac:dyDescent="0.15">
      <c r="A11" s="136" t="str">
        <f>PG!A11</f>
        <v>Roger S</v>
      </c>
      <c r="B11" s="145">
        <f t="shared" si="0"/>
        <v>29.75</v>
      </c>
      <c r="C11" s="142" t="s">
        <v>96</v>
      </c>
      <c r="D11" s="146">
        <v>510</v>
      </c>
      <c r="E11" s="147">
        <v>170</v>
      </c>
      <c r="F11" s="159"/>
      <c r="G11" s="147">
        <f t="shared" si="1"/>
        <v>86700</v>
      </c>
      <c r="H11" s="142"/>
      <c r="I11" s="142"/>
      <c r="J11" s="142"/>
      <c r="K11" s="149">
        <f t="shared" si="2"/>
        <v>0.17693877551020407</v>
      </c>
    </row>
    <row r="12" spans="1:11" ht="15" customHeight="1" x14ac:dyDescent="0.15">
      <c r="A12" s="136">
        <f>PG!A12</f>
        <v>0</v>
      </c>
      <c r="B12" s="145">
        <f t="shared" si="0"/>
        <v>0</v>
      </c>
      <c r="C12" s="142" t="s">
        <v>97</v>
      </c>
      <c r="D12" s="146"/>
      <c r="E12" s="147">
        <v>150</v>
      </c>
      <c r="F12" s="159"/>
      <c r="G12" s="147">
        <f t="shared" si="1"/>
        <v>0</v>
      </c>
      <c r="H12" s="142"/>
      <c r="I12" s="142"/>
      <c r="J12" s="142"/>
      <c r="K12" s="149">
        <f t="shared" si="2"/>
        <v>0</v>
      </c>
    </row>
    <row r="13" spans="1:11" ht="15" customHeight="1" x14ac:dyDescent="0.15">
      <c r="A13" s="136" t="str">
        <f>PG!A13</f>
        <v>Sebastian Z</v>
      </c>
      <c r="B13" s="145">
        <f t="shared" si="0"/>
        <v>26.833333333333336</v>
      </c>
      <c r="C13" s="142" t="s">
        <v>99</v>
      </c>
      <c r="D13" s="146">
        <v>460</v>
      </c>
      <c r="E13" s="147">
        <v>155</v>
      </c>
      <c r="F13" s="159"/>
      <c r="G13" s="147">
        <f t="shared" si="1"/>
        <v>71300</v>
      </c>
      <c r="H13" s="142"/>
      <c r="I13" s="142"/>
      <c r="J13" s="142"/>
      <c r="K13" s="149">
        <f t="shared" si="2"/>
        <v>0.14551020408163265</v>
      </c>
    </row>
    <row r="14" spans="1:11" ht="15" customHeight="1" x14ac:dyDescent="0.15">
      <c r="A14" s="136">
        <f>PG!A14</f>
        <v>0</v>
      </c>
      <c r="B14" s="145">
        <f t="shared" si="0"/>
        <v>0</v>
      </c>
      <c r="C14" s="142" t="s">
        <v>100</v>
      </c>
      <c r="D14" s="146"/>
      <c r="E14" s="147">
        <v>140</v>
      </c>
      <c r="F14" s="159"/>
      <c r="G14" s="147">
        <f t="shared" si="1"/>
        <v>0</v>
      </c>
      <c r="H14" s="142"/>
      <c r="I14" s="142"/>
      <c r="J14" s="142"/>
      <c r="K14" s="149">
        <f t="shared" si="2"/>
        <v>0</v>
      </c>
    </row>
    <row r="15" spans="1:11" ht="15" customHeight="1" x14ac:dyDescent="0.15">
      <c r="A15" s="136" t="str">
        <f>PG!A15</f>
        <v>Amy T</v>
      </c>
      <c r="B15" s="145">
        <f t="shared" si="0"/>
        <v>29.75</v>
      </c>
      <c r="C15" s="142" t="s">
        <v>102</v>
      </c>
      <c r="D15" s="146">
        <v>510</v>
      </c>
      <c r="E15" s="147">
        <v>115</v>
      </c>
      <c r="F15" s="159"/>
      <c r="G15" s="147">
        <f t="shared" si="1"/>
        <v>58650</v>
      </c>
      <c r="H15" s="142"/>
      <c r="I15" s="142"/>
      <c r="J15" s="142"/>
      <c r="K15" s="149">
        <f t="shared" si="2"/>
        <v>0.1196938775510204</v>
      </c>
    </row>
    <row r="16" spans="1:11" ht="15" customHeight="1" x14ac:dyDescent="0.15">
      <c r="A16" s="136">
        <f>PG!A16</f>
        <v>0</v>
      </c>
      <c r="B16" s="145">
        <f t="shared" si="0"/>
        <v>0</v>
      </c>
      <c r="C16" s="142" t="s">
        <v>103</v>
      </c>
      <c r="D16" s="146"/>
      <c r="E16" s="147">
        <v>65</v>
      </c>
      <c r="F16" s="159"/>
      <c r="G16" s="147">
        <f t="shared" si="1"/>
        <v>0</v>
      </c>
      <c r="H16" s="142"/>
      <c r="I16" s="142"/>
      <c r="J16" s="142"/>
      <c r="K16" s="149">
        <f t="shared" si="2"/>
        <v>0</v>
      </c>
    </row>
    <row r="17" spans="1:11" ht="15" customHeight="1" x14ac:dyDescent="0.15">
      <c r="A17" s="136">
        <f>PG!A17</f>
        <v>0</v>
      </c>
      <c r="B17" s="145">
        <f t="shared" si="0"/>
        <v>0</v>
      </c>
      <c r="C17" s="142" t="s">
        <v>104</v>
      </c>
      <c r="D17" s="146"/>
      <c r="E17" s="147">
        <v>155</v>
      </c>
      <c r="F17" s="159"/>
      <c r="G17" s="147">
        <f t="shared" si="1"/>
        <v>0</v>
      </c>
      <c r="H17" s="142"/>
      <c r="I17" s="142"/>
      <c r="J17" s="142"/>
      <c r="K17" s="149">
        <f t="shared" si="2"/>
        <v>0</v>
      </c>
    </row>
    <row r="18" spans="1:11" ht="15" customHeight="1" x14ac:dyDescent="0.15">
      <c r="A18" s="136" t="str">
        <f>PG!A18</f>
        <v>Miranda G.</v>
      </c>
      <c r="B18" s="145">
        <f t="shared" si="0"/>
        <v>20.416666666666668</v>
      </c>
      <c r="C18" s="142" t="s">
        <v>106</v>
      </c>
      <c r="D18" s="146">
        <v>350</v>
      </c>
      <c r="E18" s="147">
        <v>145</v>
      </c>
      <c r="F18" s="159"/>
      <c r="G18" s="147">
        <f t="shared" si="1"/>
        <v>50750</v>
      </c>
      <c r="H18" s="142"/>
      <c r="I18" s="142"/>
      <c r="J18" s="142"/>
      <c r="K18" s="149">
        <f t="shared" si="2"/>
        <v>0.10357142857142856</v>
      </c>
    </row>
    <row r="19" spans="1:11" ht="15" customHeight="1" x14ac:dyDescent="0.15">
      <c r="A19" s="136">
        <f>PG!A19</f>
        <v>0</v>
      </c>
      <c r="B19" s="145">
        <f t="shared" si="0"/>
        <v>0</v>
      </c>
      <c r="C19" s="142" t="s">
        <v>107</v>
      </c>
      <c r="D19" s="146"/>
      <c r="E19" s="147">
        <v>125</v>
      </c>
      <c r="F19" s="159"/>
      <c r="G19" s="147">
        <f t="shared" si="1"/>
        <v>0</v>
      </c>
      <c r="H19" s="142"/>
      <c r="I19" s="142"/>
      <c r="J19" s="142"/>
      <c r="K19" s="149">
        <f t="shared" si="2"/>
        <v>0</v>
      </c>
    </row>
    <row r="20" spans="1:11" ht="15" customHeight="1" x14ac:dyDescent="0.15">
      <c r="A20" s="136">
        <f>PG!A20</f>
        <v>0</v>
      </c>
      <c r="B20" s="145">
        <f t="shared" si="0"/>
        <v>0</v>
      </c>
      <c r="C20" s="142" t="s">
        <v>108</v>
      </c>
      <c r="D20" s="146"/>
      <c r="E20" s="147">
        <v>110</v>
      </c>
      <c r="F20" s="159"/>
      <c r="G20" s="147">
        <f t="shared" si="1"/>
        <v>0</v>
      </c>
      <c r="H20" s="142"/>
      <c r="I20" s="142"/>
      <c r="J20" s="142"/>
      <c r="K20" s="149">
        <f t="shared" si="2"/>
        <v>0</v>
      </c>
    </row>
    <row r="21" spans="1:11" ht="15" customHeight="1" x14ac:dyDescent="0.15">
      <c r="A21" s="136" t="str">
        <f>PG!A21</f>
        <v>Grant H</v>
      </c>
      <c r="B21" s="145">
        <f t="shared" si="0"/>
        <v>26.833333333333336</v>
      </c>
      <c r="C21" s="142" t="s">
        <v>110</v>
      </c>
      <c r="D21" s="146">
        <v>460</v>
      </c>
      <c r="E21" s="147">
        <v>100</v>
      </c>
      <c r="F21" s="159"/>
      <c r="G21" s="147">
        <f>+D21*E21</f>
        <v>46000</v>
      </c>
      <c r="H21" s="142"/>
      <c r="I21" s="142"/>
      <c r="J21" s="142"/>
      <c r="K21" s="149">
        <f t="shared" si="2"/>
        <v>9.3877551020408151E-2</v>
      </c>
    </row>
    <row r="22" spans="1:11" ht="15" customHeight="1" x14ac:dyDescent="0.15">
      <c r="A22" s="136">
        <f>PG!A22</f>
        <v>0</v>
      </c>
      <c r="B22" s="145">
        <f t="shared" si="0"/>
        <v>0</v>
      </c>
      <c r="C22" s="142" t="s">
        <v>111</v>
      </c>
      <c r="D22" s="146"/>
      <c r="E22" s="147">
        <v>50</v>
      </c>
      <c r="F22" s="159"/>
      <c r="G22" s="147">
        <f>+D22*E22</f>
        <v>0</v>
      </c>
      <c r="H22" s="142"/>
      <c r="I22" s="142"/>
      <c r="J22" s="142"/>
      <c r="K22" s="149">
        <f t="shared" si="2"/>
        <v>0</v>
      </c>
    </row>
    <row r="23" spans="1:11" ht="15" customHeight="1" x14ac:dyDescent="0.15">
      <c r="A23" s="136">
        <f>PG!A23</f>
        <v>0</v>
      </c>
      <c r="B23" s="145">
        <f t="shared" si="0"/>
        <v>0</v>
      </c>
      <c r="C23" s="142" t="s">
        <v>45</v>
      </c>
      <c r="D23" s="146"/>
      <c r="E23" s="147">
        <v>130</v>
      </c>
      <c r="F23" s="159"/>
      <c r="G23" s="147">
        <f>+D23*E23</f>
        <v>0</v>
      </c>
      <c r="H23" s="142"/>
      <c r="I23" s="142"/>
      <c r="J23" s="142"/>
      <c r="K23" s="149">
        <f t="shared" si="2"/>
        <v>0</v>
      </c>
    </row>
    <row r="24" spans="1:11" ht="15" customHeight="1" x14ac:dyDescent="0.15">
      <c r="A24" s="136">
        <f>PG!A24</f>
        <v>0</v>
      </c>
      <c r="B24" s="145">
        <f t="shared" si="0"/>
        <v>0</v>
      </c>
      <c r="C24" s="142" t="s">
        <v>112</v>
      </c>
      <c r="D24" s="146"/>
      <c r="E24" s="147">
        <v>150</v>
      </c>
      <c r="F24" s="159"/>
      <c r="G24" s="147">
        <f>+D24*E24</f>
        <v>0</v>
      </c>
      <c r="H24" s="142"/>
      <c r="I24" s="142"/>
      <c r="J24" s="142"/>
      <c r="K24" s="149">
        <f t="shared" si="2"/>
        <v>0</v>
      </c>
    </row>
    <row r="25" spans="1:11" ht="15" customHeight="1" x14ac:dyDescent="0.15">
      <c r="A25" s="136">
        <f>PG!A25</f>
        <v>0</v>
      </c>
      <c r="B25" s="145">
        <f t="shared" si="0"/>
        <v>0</v>
      </c>
      <c r="C25" s="142" t="s">
        <v>113</v>
      </c>
      <c r="D25" s="146"/>
      <c r="E25" s="147">
        <v>155</v>
      </c>
      <c r="F25" s="159"/>
      <c r="G25" s="147">
        <f>+D25*E25</f>
        <v>0</v>
      </c>
      <c r="H25" s="142"/>
      <c r="I25" s="142"/>
      <c r="J25" s="142"/>
      <c r="K25" s="149">
        <f t="shared" si="2"/>
        <v>0</v>
      </c>
    </row>
    <row r="26" spans="1:11" ht="15" customHeight="1" x14ac:dyDescent="0.15">
      <c r="A26" s="136" t="str">
        <f>PG!A26</f>
        <v>William S</v>
      </c>
      <c r="B26" s="145">
        <f t="shared" si="0"/>
        <v>2.3333333333333335</v>
      </c>
      <c r="C26" s="150" t="s">
        <v>115</v>
      </c>
      <c r="D26" s="146">
        <v>40</v>
      </c>
      <c r="E26" s="147">
        <f>PG!E26</f>
        <v>175</v>
      </c>
      <c r="F26" s="159"/>
      <c r="G26" s="147">
        <f>E26*D26</f>
        <v>7000</v>
      </c>
      <c r="H26" s="142"/>
      <c r="I26" s="142"/>
      <c r="J26" s="142"/>
      <c r="K26" s="149">
        <f t="shared" si="2"/>
        <v>1.4285714285714284E-2</v>
      </c>
    </row>
    <row r="27" spans="1:11" ht="16.5" customHeight="1" x14ac:dyDescent="0.15">
      <c r="A27" s="136">
        <f>PG!A27</f>
        <v>0</v>
      </c>
      <c r="B27" s="145">
        <f t="shared" si="0"/>
        <v>0</v>
      </c>
      <c r="C27" s="142" t="s">
        <v>117</v>
      </c>
      <c r="D27" s="146"/>
      <c r="E27" s="147">
        <v>80</v>
      </c>
      <c r="F27" s="159"/>
      <c r="G27" s="153">
        <f>E27*D27</f>
        <v>0</v>
      </c>
      <c r="H27" s="142"/>
      <c r="I27" s="142"/>
      <c r="J27" s="142"/>
      <c r="K27" s="154">
        <f t="shared" si="2"/>
        <v>0</v>
      </c>
    </row>
    <row r="28" spans="1:11" ht="15" customHeight="1" x14ac:dyDescent="0.15">
      <c r="A28" s="136"/>
      <c r="B28" s="155"/>
      <c r="C28" s="142"/>
      <c r="D28" s="156"/>
      <c r="E28" s="147"/>
      <c r="F28" s="159"/>
      <c r="G28" s="139">
        <f>SUM(G7:G27)</f>
        <v>394050</v>
      </c>
      <c r="H28" s="142"/>
      <c r="I28" s="142"/>
      <c r="J28" s="142"/>
      <c r="K28" s="143">
        <f>SUM(K7:K27)</f>
        <v>0.80418367346938757</v>
      </c>
    </row>
    <row r="29" spans="1:11" ht="15" customHeight="1" x14ac:dyDescent="0.15">
      <c r="A29" s="136"/>
      <c r="B29" s="155"/>
      <c r="C29" s="142"/>
      <c r="D29" s="156"/>
      <c r="E29" s="147"/>
      <c r="F29" s="159"/>
      <c r="G29" s="139"/>
      <c r="H29" s="142"/>
      <c r="I29" s="142"/>
      <c r="J29" s="142"/>
      <c r="K29" s="143"/>
    </row>
    <row r="30" spans="1:11" ht="15" customHeight="1" x14ac:dyDescent="0.15">
      <c r="A30" s="136"/>
      <c r="B30" s="155"/>
      <c r="C30" s="138" t="str">
        <f>'Budget Updated'!A23</f>
        <v>Dept Name 2</v>
      </c>
      <c r="D30" s="156"/>
      <c r="E30" s="147"/>
      <c r="F30" s="140">
        <f>+G52/($G$28+$G$52+$G$76+$G$81+$G$88)</f>
        <v>0</v>
      </c>
      <c r="G30" s="139">
        <f>'Budget Updated'!$H$15*F30</f>
        <v>0</v>
      </c>
      <c r="H30" s="141">
        <f>G30*(100%-'Budget Updated'!$B$8)</f>
        <v>0</v>
      </c>
      <c r="I30" s="142"/>
      <c r="J30" s="142"/>
      <c r="K30" s="143"/>
    </row>
    <row r="31" spans="1:11" ht="15" customHeight="1" x14ac:dyDescent="0.15">
      <c r="A31" s="136">
        <f>PG!A31</f>
        <v>0</v>
      </c>
      <c r="B31" s="145">
        <f t="shared" ref="B31:B51" si="3">D31/$B$4</f>
        <v>0</v>
      </c>
      <c r="C31" s="142" t="s">
        <v>89</v>
      </c>
      <c r="D31" s="146"/>
      <c r="E31" s="147">
        <v>315</v>
      </c>
      <c r="F31" s="159"/>
      <c r="G31" s="147">
        <f t="shared" ref="G31:G51" si="4">E31*D31</f>
        <v>0</v>
      </c>
      <c r="H31" s="142"/>
      <c r="I31" s="142"/>
      <c r="J31" s="142"/>
      <c r="K31" s="149">
        <f t="shared" ref="K31:K51" si="5">IFERROR(G31/$G$30,0)</f>
        <v>0</v>
      </c>
    </row>
    <row r="32" spans="1:11" ht="15" customHeight="1" x14ac:dyDescent="0.15">
      <c r="A32" s="136">
        <f>PG!A32</f>
        <v>0</v>
      </c>
      <c r="B32" s="145">
        <f t="shared" si="3"/>
        <v>0</v>
      </c>
      <c r="C32" s="142" t="s">
        <v>91</v>
      </c>
      <c r="D32" s="146"/>
      <c r="E32" s="147">
        <v>310</v>
      </c>
      <c r="F32" s="159"/>
      <c r="G32" s="147">
        <f t="shared" si="4"/>
        <v>0</v>
      </c>
      <c r="H32" s="142"/>
      <c r="I32" s="142"/>
      <c r="J32" s="142"/>
      <c r="K32" s="149">
        <f t="shared" si="5"/>
        <v>0</v>
      </c>
    </row>
    <row r="33" spans="1:11" ht="15" customHeight="1" x14ac:dyDescent="0.15">
      <c r="A33" s="136">
        <f>PG!A33</f>
        <v>0</v>
      </c>
      <c r="B33" s="145">
        <f t="shared" si="3"/>
        <v>0</v>
      </c>
      <c r="C33" s="142" t="s">
        <v>92</v>
      </c>
      <c r="D33" s="146"/>
      <c r="E33" s="147">
        <v>250</v>
      </c>
      <c r="F33" s="159"/>
      <c r="G33" s="147">
        <f t="shared" si="4"/>
        <v>0</v>
      </c>
      <c r="H33" s="142"/>
      <c r="I33" s="142"/>
      <c r="J33" s="142"/>
      <c r="K33" s="149">
        <f t="shared" si="5"/>
        <v>0</v>
      </c>
    </row>
    <row r="34" spans="1:11" ht="15" customHeight="1" x14ac:dyDescent="0.15">
      <c r="A34" s="136">
        <f>PG!A34</f>
        <v>0</v>
      </c>
      <c r="B34" s="145">
        <f t="shared" si="3"/>
        <v>0</v>
      </c>
      <c r="C34" s="142" t="s">
        <v>94</v>
      </c>
      <c r="D34" s="146"/>
      <c r="E34" s="147">
        <v>175</v>
      </c>
      <c r="F34" s="159"/>
      <c r="G34" s="147">
        <f t="shared" si="4"/>
        <v>0</v>
      </c>
      <c r="H34" s="142"/>
      <c r="I34" s="142"/>
      <c r="J34" s="142"/>
      <c r="K34" s="149">
        <f t="shared" si="5"/>
        <v>0</v>
      </c>
    </row>
    <row r="35" spans="1:11" ht="15" customHeight="1" x14ac:dyDescent="0.15">
      <c r="A35" s="136">
        <f>PG!A35</f>
        <v>0</v>
      </c>
      <c r="B35" s="145">
        <f t="shared" si="3"/>
        <v>0</v>
      </c>
      <c r="C35" s="142" t="s">
        <v>96</v>
      </c>
      <c r="D35" s="146"/>
      <c r="E35" s="147">
        <v>170</v>
      </c>
      <c r="F35" s="159"/>
      <c r="G35" s="147">
        <f t="shared" si="4"/>
        <v>0</v>
      </c>
      <c r="H35" s="142"/>
      <c r="I35" s="142"/>
      <c r="J35" s="142"/>
      <c r="K35" s="149">
        <f t="shared" si="5"/>
        <v>0</v>
      </c>
    </row>
    <row r="36" spans="1:11" ht="15" customHeight="1" x14ac:dyDescent="0.15">
      <c r="A36" s="136">
        <f>PG!A36</f>
        <v>0</v>
      </c>
      <c r="B36" s="145">
        <f t="shared" si="3"/>
        <v>0</v>
      </c>
      <c r="C36" s="142" t="s">
        <v>97</v>
      </c>
      <c r="D36" s="146"/>
      <c r="E36" s="147">
        <v>150</v>
      </c>
      <c r="F36" s="159"/>
      <c r="G36" s="147">
        <f t="shared" si="4"/>
        <v>0</v>
      </c>
      <c r="H36" s="142"/>
      <c r="I36" s="142"/>
      <c r="J36" s="142"/>
      <c r="K36" s="149">
        <f t="shared" si="5"/>
        <v>0</v>
      </c>
    </row>
    <row r="37" spans="1:11" ht="15" customHeight="1" x14ac:dyDescent="0.15">
      <c r="A37" s="136">
        <f>PG!A37</f>
        <v>0</v>
      </c>
      <c r="B37" s="145">
        <f t="shared" si="3"/>
        <v>0</v>
      </c>
      <c r="C37" s="142" t="s">
        <v>99</v>
      </c>
      <c r="D37" s="146"/>
      <c r="E37" s="147">
        <v>155</v>
      </c>
      <c r="F37" s="159"/>
      <c r="G37" s="147">
        <f t="shared" si="4"/>
        <v>0</v>
      </c>
      <c r="H37" s="142"/>
      <c r="I37" s="142"/>
      <c r="J37" s="142"/>
      <c r="K37" s="149">
        <f t="shared" si="5"/>
        <v>0</v>
      </c>
    </row>
    <row r="38" spans="1:11" ht="15" customHeight="1" x14ac:dyDescent="0.15">
      <c r="A38" s="136">
        <f>PG!A38</f>
        <v>0</v>
      </c>
      <c r="B38" s="145">
        <f t="shared" si="3"/>
        <v>0</v>
      </c>
      <c r="C38" s="142" t="s">
        <v>100</v>
      </c>
      <c r="D38" s="146"/>
      <c r="E38" s="147">
        <v>140</v>
      </c>
      <c r="F38" s="159"/>
      <c r="G38" s="147">
        <f t="shared" si="4"/>
        <v>0</v>
      </c>
      <c r="H38" s="142"/>
      <c r="I38" s="142"/>
      <c r="J38" s="142"/>
      <c r="K38" s="149">
        <f t="shared" si="5"/>
        <v>0</v>
      </c>
    </row>
    <row r="39" spans="1:11" ht="15" customHeight="1" x14ac:dyDescent="0.15">
      <c r="A39" s="136">
        <f>PG!A39</f>
        <v>0</v>
      </c>
      <c r="B39" s="145">
        <f t="shared" si="3"/>
        <v>0</v>
      </c>
      <c r="C39" s="142" t="s">
        <v>102</v>
      </c>
      <c r="D39" s="146"/>
      <c r="E39" s="147">
        <v>115</v>
      </c>
      <c r="F39" s="159"/>
      <c r="G39" s="147">
        <f t="shared" si="4"/>
        <v>0</v>
      </c>
      <c r="H39" s="142"/>
      <c r="I39" s="142"/>
      <c r="J39" s="142"/>
      <c r="K39" s="149">
        <f t="shared" si="5"/>
        <v>0</v>
      </c>
    </row>
    <row r="40" spans="1:11" ht="15" customHeight="1" x14ac:dyDescent="0.15">
      <c r="A40" s="136">
        <f>PG!A40</f>
        <v>0</v>
      </c>
      <c r="B40" s="145">
        <f t="shared" si="3"/>
        <v>0</v>
      </c>
      <c r="C40" s="142" t="s">
        <v>103</v>
      </c>
      <c r="D40" s="146"/>
      <c r="E40" s="147">
        <v>65</v>
      </c>
      <c r="F40" s="159"/>
      <c r="G40" s="147">
        <f t="shared" si="4"/>
        <v>0</v>
      </c>
      <c r="H40" s="142"/>
      <c r="I40" s="142"/>
      <c r="J40" s="142"/>
      <c r="K40" s="149">
        <f t="shared" si="5"/>
        <v>0</v>
      </c>
    </row>
    <row r="41" spans="1:11" ht="15" customHeight="1" x14ac:dyDescent="0.15">
      <c r="A41" s="136">
        <f>PG!A41</f>
        <v>0</v>
      </c>
      <c r="B41" s="145">
        <f t="shared" si="3"/>
        <v>0</v>
      </c>
      <c r="C41" s="142" t="s">
        <v>104</v>
      </c>
      <c r="D41" s="146"/>
      <c r="E41" s="147">
        <v>155</v>
      </c>
      <c r="F41" s="159"/>
      <c r="G41" s="147">
        <f t="shared" si="4"/>
        <v>0</v>
      </c>
      <c r="H41" s="142"/>
      <c r="I41" s="142"/>
      <c r="J41" s="142"/>
      <c r="K41" s="149">
        <f t="shared" si="5"/>
        <v>0</v>
      </c>
    </row>
    <row r="42" spans="1:11" ht="15" customHeight="1" x14ac:dyDescent="0.15">
      <c r="A42" s="136">
        <f>PG!A42</f>
        <v>0</v>
      </c>
      <c r="B42" s="145">
        <f t="shared" si="3"/>
        <v>0</v>
      </c>
      <c r="C42" s="142" t="s">
        <v>106</v>
      </c>
      <c r="D42" s="146"/>
      <c r="E42" s="147">
        <v>145</v>
      </c>
      <c r="F42" s="159"/>
      <c r="G42" s="147">
        <f t="shared" si="4"/>
        <v>0</v>
      </c>
      <c r="H42" s="142"/>
      <c r="I42" s="142"/>
      <c r="J42" s="142"/>
      <c r="K42" s="149">
        <f t="shared" si="5"/>
        <v>0</v>
      </c>
    </row>
    <row r="43" spans="1:11" ht="15" customHeight="1" x14ac:dyDescent="0.15">
      <c r="A43" s="136">
        <f>PG!A43</f>
        <v>0</v>
      </c>
      <c r="B43" s="145">
        <f t="shared" si="3"/>
        <v>0</v>
      </c>
      <c r="C43" s="142" t="s">
        <v>107</v>
      </c>
      <c r="D43" s="146"/>
      <c r="E43" s="147">
        <v>125</v>
      </c>
      <c r="F43" s="159"/>
      <c r="G43" s="147">
        <f t="shared" si="4"/>
        <v>0</v>
      </c>
      <c r="H43" s="142"/>
      <c r="I43" s="142"/>
      <c r="J43" s="142"/>
      <c r="K43" s="149">
        <f t="shared" si="5"/>
        <v>0</v>
      </c>
    </row>
    <row r="44" spans="1:11" ht="15" customHeight="1" x14ac:dyDescent="0.15">
      <c r="A44" s="136">
        <f>PG!A44</f>
        <v>0</v>
      </c>
      <c r="B44" s="145">
        <f t="shared" si="3"/>
        <v>0</v>
      </c>
      <c r="C44" s="142" t="s">
        <v>108</v>
      </c>
      <c r="D44" s="146"/>
      <c r="E44" s="147">
        <v>110</v>
      </c>
      <c r="F44" s="159"/>
      <c r="G44" s="147">
        <f t="shared" si="4"/>
        <v>0</v>
      </c>
      <c r="H44" s="142"/>
      <c r="I44" s="142"/>
      <c r="J44" s="142"/>
      <c r="K44" s="149">
        <f t="shared" si="5"/>
        <v>0</v>
      </c>
    </row>
    <row r="45" spans="1:11" ht="15" customHeight="1" x14ac:dyDescent="0.15">
      <c r="A45" s="136">
        <f>PG!A45</f>
        <v>0</v>
      </c>
      <c r="B45" s="145">
        <f t="shared" si="3"/>
        <v>0</v>
      </c>
      <c r="C45" s="142" t="s">
        <v>110</v>
      </c>
      <c r="D45" s="146"/>
      <c r="E45" s="147">
        <v>100</v>
      </c>
      <c r="F45" s="159"/>
      <c r="G45" s="147">
        <f t="shared" si="4"/>
        <v>0</v>
      </c>
      <c r="H45" s="142"/>
      <c r="I45" s="142"/>
      <c r="J45" s="142"/>
      <c r="K45" s="149">
        <f t="shared" si="5"/>
        <v>0</v>
      </c>
    </row>
    <row r="46" spans="1:11" ht="15" customHeight="1" x14ac:dyDescent="0.15">
      <c r="A46" s="136">
        <f>PG!A46</f>
        <v>0</v>
      </c>
      <c r="B46" s="145">
        <f t="shared" si="3"/>
        <v>0</v>
      </c>
      <c r="C46" s="142" t="s">
        <v>111</v>
      </c>
      <c r="D46" s="146"/>
      <c r="E46" s="147">
        <v>50</v>
      </c>
      <c r="F46" s="159"/>
      <c r="G46" s="147">
        <f t="shared" si="4"/>
        <v>0</v>
      </c>
      <c r="H46" s="142"/>
      <c r="I46" s="142"/>
      <c r="J46" s="142"/>
      <c r="K46" s="149">
        <f t="shared" si="5"/>
        <v>0</v>
      </c>
    </row>
    <row r="47" spans="1:11" ht="15" customHeight="1" x14ac:dyDescent="0.15">
      <c r="A47" s="136">
        <f>PG!A47</f>
        <v>0</v>
      </c>
      <c r="B47" s="145">
        <f t="shared" si="3"/>
        <v>0</v>
      </c>
      <c r="C47" s="142" t="s">
        <v>45</v>
      </c>
      <c r="D47" s="146"/>
      <c r="E47" s="147">
        <v>130</v>
      </c>
      <c r="F47" s="159"/>
      <c r="G47" s="147">
        <f t="shared" si="4"/>
        <v>0</v>
      </c>
      <c r="H47" s="142"/>
      <c r="I47" s="142"/>
      <c r="J47" s="142"/>
      <c r="K47" s="149">
        <f t="shared" si="5"/>
        <v>0</v>
      </c>
    </row>
    <row r="48" spans="1:11" ht="15" customHeight="1" x14ac:dyDescent="0.15">
      <c r="A48" s="136">
        <f>PG!A48</f>
        <v>0</v>
      </c>
      <c r="B48" s="145">
        <f t="shared" si="3"/>
        <v>0</v>
      </c>
      <c r="C48" s="142" t="s">
        <v>112</v>
      </c>
      <c r="D48" s="146"/>
      <c r="E48" s="147">
        <v>150</v>
      </c>
      <c r="F48" s="159"/>
      <c r="G48" s="147">
        <f t="shared" si="4"/>
        <v>0</v>
      </c>
      <c r="H48" s="142"/>
      <c r="I48" s="142"/>
      <c r="J48" s="142"/>
      <c r="K48" s="149">
        <f t="shared" si="5"/>
        <v>0</v>
      </c>
    </row>
    <row r="49" spans="1:11" ht="15" customHeight="1" x14ac:dyDescent="0.15">
      <c r="A49" s="136">
        <f>PG!A49</f>
        <v>0</v>
      </c>
      <c r="B49" s="145">
        <f t="shared" si="3"/>
        <v>0</v>
      </c>
      <c r="C49" s="142" t="s">
        <v>113</v>
      </c>
      <c r="D49" s="146"/>
      <c r="E49" s="147">
        <v>155</v>
      </c>
      <c r="F49" s="159"/>
      <c r="G49" s="147">
        <f t="shared" si="4"/>
        <v>0</v>
      </c>
      <c r="H49" s="142"/>
      <c r="I49" s="142"/>
      <c r="J49" s="142"/>
      <c r="K49" s="149">
        <f t="shared" si="5"/>
        <v>0</v>
      </c>
    </row>
    <row r="50" spans="1:11" ht="15" customHeight="1" x14ac:dyDescent="0.15">
      <c r="A50" s="136">
        <f>PG!A50</f>
        <v>0</v>
      </c>
      <c r="B50" s="145">
        <f t="shared" si="3"/>
        <v>0</v>
      </c>
      <c r="C50" s="150" t="s">
        <v>115</v>
      </c>
      <c r="D50" s="146"/>
      <c r="E50" s="147">
        <f>PG!E50</f>
        <v>175</v>
      </c>
      <c r="F50" s="159"/>
      <c r="G50" s="147">
        <f t="shared" si="4"/>
        <v>0</v>
      </c>
      <c r="H50" s="142"/>
      <c r="I50" s="142"/>
      <c r="J50" s="142"/>
      <c r="K50" s="149">
        <f t="shared" si="5"/>
        <v>0</v>
      </c>
    </row>
    <row r="51" spans="1:11" ht="16.5" customHeight="1" x14ac:dyDescent="0.15">
      <c r="A51" s="136">
        <f>PG!A51</f>
        <v>0</v>
      </c>
      <c r="B51" s="145">
        <f t="shared" si="3"/>
        <v>0</v>
      </c>
      <c r="C51" s="142" t="s">
        <v>117</v>
      </c>
      <c r="D51" s="146"/>
      <c r="E51" s="147">
        <v>80</v>
      </c>
      <c r="F51" s="159"/>
      <c r="G51" s="153">
        <f t="shared" si="4"/>
        <v>0</v>
      </c>
      <c r="H51" s="142"/>
      <c r="I51" s="142"/>
      <c r="J51" s="142"/>
      <c r="K51" s="154">
        <f t="shared" si="5"/>
        <v>0</v>
      </c>
    </row>
    <row r="52" spans="1:11" ht="15" customHeight="1" x14ac:dyDescent="0.15">
      <c r="A52" s="136"/>
      <c r="B52" s="145"/>
      <c r="C52" s="142"/>
      <c r="D52" s="156"/>
      <c r="E52" s="147"/>
      <c r="F52" s="159"/>
      <c r="G52" s="139">
        <f>SUM(G31:G51)</f>
        <v>0</v>
      </c>
      <c r="H52" s="142"/>
      <c r="I52" s="142"/>
      <c r="J52" s="142"/>
      <c r="K52" s="143">
        <f>SUM(K31:K51)</f>
        <v>0</v>
      </c>
    </row>
    <row r="53" spans="1:11" ht="15" customHeight="1" x14ac:dyDescent="0.15">
      <c r="A53" s="136"/>
      <c r="B53" s="155"/>
      <c r="C53" s="142"/>
      <c r="D53" s="156"/>
      <c r="E53" s="147"/>
      <c r="F53" s="159"/>
      <c r="G53" s="139"/>
      <c r="H53" s="142"/>
      <c r="I53" s="142"/>
      <c r="J53" s="142"/>
      <c r="K53" s="143"/>
    </row>
    <row r="54" spans="1:11" ht="15" customHeight="1" x14ac:dyDescent="0.15">
      <c r="A54" s="136"/>
      <c r="B54" s="155"/>
      <c r="C54" s="138" t="str">
        <f>'Budget Updated'!A24</f>
        <v>Dept Name 3</v>
      </c>
      <c r="D54" s="156"/>
      <c r="E54" s="147"/>
      <c r="F54" s="140">
        <f>+G76/($G$28+$G$52+$G$76+$G$81+$G$88)</f>
        <v>0</v>
      </c>
      <c r="G54" s="139">
        <f>'Budget Updated'!$H$15*F54</f>
        <v>0</v>
      </c>
      <c r="H54" s="141">
        <f>G54*(100%-'Budget Updated'!$B$8)</f>
        <v>0</v>
      </c>
      <c r="I54" s="139"/>
      <c r="J54" s="142"/>
      <c r="K54" s="149"/>
    </row>
    <row r="55" spans="1:11" ht="15" customHeight="1" x14ac:dyDescent="0.15">
      <c r="A55" s="136">
        <f>PG!A55</f>
        <v>0</v>
      </c>
      <c r="B55" s="145">
        <f t="shared" ref="B55:B75" si="6">D55/$B$4</f>
        <v>0</v>
      </c>
      <c r="C55" s="142" t="s">
        <v>89</v>
      </c>
      <c r="D55" s="146"/>
      <c r="E55" s="147">
        <v>315</v>
      </c>
      <c r="F55" s="159"/>
      <c r="G55" s="147">
        <f t="shared" ref="G55:G75" si="7">+D55*E55</f>
        <v>0</v>
      </c>
      <c r="H55" s="142"/>
      <c r="I55" s="142"/>
      <c r="J55" s="142"/>
      <c r="K55" s="149">
        <f t="shared" ref="K55:K75" si="8">IFERROR(G55/$G$54,0)</f>
        <v>0</v>
      </c>
    </row>
    <row r="56" spans="1:11" ht="15" customHeight="1" x14ac:dyDescent="0.15">
      <c r="A56" s="136">
        <f>PG!A56</f>
        <v>0</v>
      </c>
      <c r="B56" s="145">
        <f t="shared" si="6"/>
        <v>0</v>
      </c>
      <c r="C56" s="142" t="s">
        <v>91</v>
      </c>
      <c r="D56" s="146"/>
      <c r="E56" s="147">
        <v>310</v>
      </c>
      <c r="F56" s="159"/>
      <c r="G56" s="147">
        <f t="shared" si="7"/>
        <v>0</v>
      </c>
      <c r="H56" s="142"/>
      <c r="I56" s="142"/>
      <c r="J56" s="142"/>
      <c r="K56" s="149">
        <f t="shared" si="8"/>
        <v>0</v>
      </c>
    </row>
    <row r="57" spans="1:11" ht="15" customHeight="1" x14ac:dyDescent="0.15">
      <c r="A57" s="136">
        <f>PG!A57</f>
        <v>0</v>
      </c>
      <c r="B57" s="145">
        <f t="shared" si="6"/>
        <v>0</v>
      </c>
      <c r="C57" s="142" t="s">
        <v>92</v>
      </c>
      <c r="D57" s="146"/>
      <c r="E57" s="147">
        <v>250</v>
      </c>
      <c r="F57" s="159"/>
      <c r="G57" s="147">
        <f t="shared" si="7"/>
        <v>0</v>
      </c>
      <c r="H57" s="142"/>
      <c r="I57" s="142"/>
      <c r="J57" s="142"/>
      <c r="K57" s="149">
        <f t="shared" si="8"/>
        <v>0</v>
      </c>
    </row>
    <row r="58" spans="1:11" ht="15" customHeight="1" x14ac:dyDescent="0.15">
      <c r="A58" s="136">
        <f>PG!A58</f>
        <v>0</v>
      </c>
      <c r="B58" s="145">
        <f t="shared" si="6"/>
        <v>0</v>
      </c>
      <c r="C58" s="142" t="s">
        <v>94</v>
      </c>
      <c r="D58" s="146"/>
      <c r="E58" s="147">
        <v>175</v>
      </c>
      <c r="F58" s="159"/>
      <c r="G58" s="147">
        <f t="shared" si="7"/>
        <v>0</v>
      </c>
      <c r="H58" s="142"/>
      <c r="I58" s="142"/>
      <c r="J58" s="142"/>
      <c r="K58" s="149">
        <f t="shared" si="8"/>
        <v>0</v>
      </c>
    </row>
    <row r="59" spans="1:11" ht="15" customHeight="1" x14ac:dyDescent="0.15">
      <c r="A59" s="136">
        <f>PG!A59</f>
        <v>0</v>
      </c>
      <c r="B59" s="145">
        <f t="shared" si="6"/>
        <v>0</v>
      </c>
      <c r="C59" s="142" t="s">
        <v>96</v>
      </c>
      <c r="D59" s="146"/>
      <c r="E59" s="147">
        <v>170</v>
      </c>
      <c r="F59" s="159"/>
      <c r="G59" s="147">
        <f t="shared" si="7"/>
        <v>0</v>
      </c>
      <c r="H59" s="142"/>
      <c r="I59" s="142"/>
      <c r="J59" s="142"/>
      <c r="K59" s="149">
        <f t="shared" si="8"/>
        <v>0</v>
      </c>
    </row>
    <row r="60" spans="1:11" ht="15" customHeight="1" x14ac:dyDescent="0.15">
      <c r="A60" s="136">
        <f>PG!A60</f>
        <v>0</v>
      </c>
      <c r="B60" s="145">
        <f t="shared" si="6"/>
        <v>0</v>
      </c>
      <c r="C60" s="142" t="s">
        <v>97</v>
      </c>
      <c r="D60" s="146"/>
      <c r="E60" s="147">
        <v>150</v>
      </c>
      <c r="F60" s="159"/>
      <c r="G60" s="147">
        <f t="shared" si="7"/>
        <v>0</v>
      </c>
      <c r="H60" s="142"/>
      <c r="I60" s="142"/>
      <c r="J60" s="142"/>
      <c r="K60" s="149">
        <f t="shared" si="8"/>
        <v>0</v>
      </c>
    </row>
    <row r="61" spans="1:11" ht="15" customHeight="1" x14ac:dyDescent="0.15">
      <c r="A61" s="136">
        <f>PG!A61</f>
        <v>0</v>
      </c>
      <c r="B61" s="145">
        <f t="shared" si="6"/>
        <v>0</v>
      </c>
      <c r="C61" s="142" t="s">
        <v>99</v>
      </c>
      <c r="D61" s="146"/>
      <c r="E61" s="147">
        <v>155</v>
      </c>
      <c r="F61" s="159"/>
      <c r="G61" s="147">
        <f t="shared" si="7"/>
        <v>0</v>
      </c>
      <c r="H61" s="142"/>
      <c r="I61" s="142"/>
      <c r="J61" s="142"/>
      <c r="K61" s="149">
        <f t="shared" si="8"/>
        <v>0</v>
      </c>
    </row>
    <row r="62" spans="1:11" ht="15" customHeight="1" x14ac:dyDescent="0.15">
      <c r="A62" s="136">
        <f>PG!A62</f>
        <v>0</v>
      </c>
      <c r="B62" s="145">
        <f t="shared" si="6"/>
        <v>0</v>
      </c>
      <c r="C62" s="142" t="s">
        <v>100</v>
      </c>
      <c r="D62" s="146"/>
      <c r="E62" s="147">
        <v>140</v>
      </c>
      <c r="F62" s="159"/>
      <c r="G62" s="147">
        <f t="shared" si="7"/>
        <v>0</v>
      </c>
      <c r="H62" s="142"/>
      <c r="I62" s="142"/>
      <c r="J62" s="142"/>
      <c r="K62" s="149">
        <f t="shared" si="8"/>
        <v>0</v>
      </c>
    </row>
    <row r="63" spans="1:11" ht="15" customHeight="1" x14ac:dyDescent="0.15">
      <c r="A63" s="136">
        <f>PG!A63</f>
        <v>0</v>
      </c>
      <c r="B63" s="145">
        <f t="shared" si="6"/>
        <v>0</v>
      </c>
      <c r="C63" s="142" t="s">
        <v>102</v>
      </c>
      <c r="D63" s="146"/>
      <c r="E63" s="147">
        <v>115</v>
      </c>
      <c r="F63" s="159"/>
      <c r="G63" s="147">
        <f t="shared" si="7"/>
        <v>0</v>
      </c>
      <c r="H63" s="142"/>
      <c r="I63" s="142"/>
      <c r="J63" s="142"/>
      <c r="K63" s="149">
        <f t="shared" si="8"/>
        <v>0</v>
      </c>
    </row>
    <row r="64" spans="1:11" ht="15" customHeight="1" x14ac:dyDescent="0.15">
      <c r="A64" s="136">
        <f>PG!A64</f>
        <v>0</v>
      </c>
      <c r="B64" s="145">
        <f t="shared" si="6"/>
        <v>0</v>
      </c>
      <c r="C64" s="142" t="s">
        <v>103</v>
      </c>
      <c r="D64" s="146"/>
      <c r="E64" s="147">
        <v>65</v>
      </c>
      <c r="F64" s="159"/>
      <c r="G64" s="147">
        <f t="shared" si="7"/>
        <v>0</v>
      </c>
      <c r="H64" s="142"/>
      <c r="I64" s="142"/>
      <c r="J64" s="142"/>
      <c r="K64" s="149">
        <f t="shared" si="8"/>
        <v>0</v>
      </c>
    </row>
    <row r="65" spans="1:11" ht="15" customHeight="1" x14ac:dyDescent="0.15">
      <c r="A65" s="136">
        <f>PG!A65</f>
        <v>0</v>
      </c>
      <c r="B65" s="145">
        <f t="shared" si="6"/>
        <v>0</v>
      </c>
      <c r="C65" s="142" t="s">
        <v>104</v>
      </c>
      <c r="D65" s="146"/>
      <c r="E65" s="147">
        <v>155</v>
      </c>
      <c r="F65" s="159"/>
      <c r="G65" s="147">
        <f t="shared" si="7"/>
        <v>0</v>
      </c>
      <c r="H65" s="142"/>
      <c r="I65" s="142"/>
      <c r="J65" s="142"/>
      <c r="K65" s="149">
        <f t="shared" si="8"/>
        <v>0</v>
      </c>
    </row>
    <row r="66" spans="1:11" ht="15" customHeight="1" x14ac:dyDescent="0.15">
      <c r="A66" s="136">
        <f>PG!A66</f>
        <v>0</v>
      </c>
      <c r="B66" s="145">
        <f t="shared" si="6"/>
        <v>0</v>
      </c>
      <c r="C66" s="142" t="s">
        <v>106</v>
      </c>
      <c r="D66" s="146"/>
      <c r="E66" s="147">
        <v>145</v>
      </c>
      <c r="F66" s="159"/>
      <c r="G66" s="147">
        <f t="shared" si="7"/>
        <v>0</v>
      </c>
      <c r="H66" s="142"/>
      <c r="I66" s="142"/>
      <c r="J66" s="142"/>
      <c r="K66" s="149">
        <f t="shared" si="8"/>
        <v>0</v>
      </c>
    </row>
    <row r="67" spans="1:11" ht="15" customHeight="1" x14ac:dyDescent="0.15">
      <c r="A67" s="136">
        <f>PG!A67</f>
        <v>0</v>
      </c>
      <c r="B67" s="145">
        <f t="shared" si="6"/>
        <v>0</v>
      </c>
      <c r="C67" s="142" t="s">
        <v>107</v>
      </c>
      <c r="D67" s="146"/>
      <c r="E67" s="147">
        <v>125</v>
      </c>
      <c r="F67" s="159"/>
      <c r="G67" s="147">
        <f t="shared" si="7"/>
        <v>0</v>
      </c>
      <c r="H67" s="142"/>
      <c r="I67" s="142"/>
      <c r="J67" s="142"/>
      <c r="K67" s="149">
        <f t="shared" si="8"/>
        <v>0</v>
      </c>
    </row>
    <row r="68" spans="1:11" ht="15" customHeight="1" x14ac:dyDescent="0.15">
      <c r="A68" s="136">
        <f>PG!A68</f>
        <v>0</v>
      </c>
      <c r="B68" s="145">
        <f t="shared" si="6"/>
        <v>0</v>
      </c>
      <c r="C68" s="142" t="s">
        <v>108</v>
      </c>
      <c r="D68" s="146"/>
      <c r="E68" s="147">
        <v>110</v>
      </c>
      <c r="F68" s="159"/>
      <c r="G68" s="147">
        <f t="shared" si="7"/>
        <v>0</v>
      </c>
      <c r="H68" s="142"/>
      <c r="I68" s="142"/>
      <c r="J68" s="142"/>
      <c r="K68" s="149">
        <f t="shared" si="8"/>
        <v>0</v>
      </c>
    </row>
    <row r="69" spans="1:11" ht="15" customHeight="1" x14ac:dyDescent="0.15">
      <c r="A69" s="136">
        <f>PG!A69</f>
        <v>0</v>
      </c>
      <c r="B69" s="145">
        <f t="shared" si="6"/>
        <v>0</v>
      </c>
      <c r="C69" s="142" t="s">
        <v>110</v>
      </c>
      <c r="D69" s="146"/>
      <c r="E69" s="147">
        <v>100</v>
      </c>
      <c r="F69" s="159"/>
      <c r="G69" s="147">
        <f t="shared" si="7"/>
        <v>0</v>
      </c>
      <c r="H69" s="142"/>
      <c r="I69" s="142"/>
      <c r="J69" s="142"/>
      <c r="K69" s="149">
        <f t="shared" si="8"/>
        <v>0</v>
      </c>
    </row>
    <row r="70" spans="1:11" ht="15" customHeight="1" x14ac:dyDescent="0.15">
      <c r="A70" s="136">
        <f>PG!A70</f>
        <v>0</v>
      </c>
      <c r="B70" s="145">
        <f t="shared" si="6"/>
        <v>0</v>
      </c>
      <c r="C70" s="142" t="s">
        <v>111</v>
      </c>
      <c r="D70" s="146"/>
      <c r="E70" s="147">
        <v>50</v>
      </c>
      <c r="F70" s="159"/>
      <c r="G70" s="147">
        <f t="shared" si="7"/>
        <v>0</v>
      </c>
      <c r="H70" s="142"/>
      <c r="I70" s="142"/>
      <c r="J70" s="142"/>
      <c r="K70" s="149">
        <f t="shared" si="8"/>
        <v>0</v>
      </c>
    </row>
    <row r="71" spans="1:11" ht="15" customHeight="1" x14ac:dyDescent="0.15">
      <c r="A71" s="136">
        <f>PG!A71</f>
        <v>0</v>
      </c>
      <c r="B71" s="145">
        <f t="shared" si="6"/>
        <v>0</v>
      </c>
      <c r="C71" s="142" t="s">
        <v>45</v>
      </c>
      <c r="D71" s="146"/>
      <c r="E71" s="147">
        <v>130</v>
      </c>
      <c r="F71" s="159"/>
      <c r="G71" s="147">
        <f t="shared" si="7"/>
        <v>0</v>
      </c>
      <c r="H71" s="142"/>
      <c r="I71" s="142"/>
      <c r="J71" s="142"/>
      <c r="K71" s="149">
        <f t="shared" si="8"/>
        <v>0</v>
      </c>
    </row>
    <row r="72" spans="1:11" ht="15" customHeight="1" x14ac:dyDescent="0.15">
      <c r="A72" s="136">
        <f>PG!A72</f>
        <v>0</v>
      </c>
      <c r="B72" s="145">
        <f t="shared" si="6"/>
        <v>0</v>
      </c>
      <c r="C72" s="142" t="s">
        <v>112</v>
      </c>
      <c r="D72" s="146"/>
      <c r="E72" s="147">
        <v>150</v>
      </c>
      <c r="F72" s="159"/>
      <c r="G72" s="147">
        <f t="shared" si="7"/>
        <v>0</v>
      </c>
      <c r="H72" s="142"/>
      <c r="I72" s="142"/>
      <c r="J72" s="142"/>
      <c r="K72" s="149">
        <f t="shared" si="8"/>
        <v>0</v>
      </c>
    </row>
    <row r="73" spans="1:11" ht="15" customHeight="1" x14ac:dyDescent="0.15">
      <c r="A73" s="136">
        <f>PG!A73</f>
        <v>0</v>
      </c>
      <c r="B73" s="145">
        <f t="shared" si="6"/>
        <v>0</v>
      </c>
      <c r="C73" s="142" t="s">
        <v>113</v>
      </c>
      <c r="D73" s="146"/>
      <c r="E73" s="147">
        <v>155</v>
      </c>
      <c r="F73" s="159"/>
      <c r="G73" s="147">
        <f t="shared" si="7"/>
        <v>0</v>
      </c>
      <c r="H73" s="142"/>
      <c r="I73" s="142"/>
      <c r="J73" s="142"/>
      <c r="K73" s="149">
        <f t="shared" si="8"/>
        <v>0</v>
      </c>
    </row>
    <row r="74" spans="1:11" ht="15" customHeight="1" x14ac:dyDescent="0.15">
      <c r="A74" s="136">
        <f>PG!A74</f>
        <v>0</v>
      </c>
      <c r="B74" s="145">
        <f t="shared" si="6"/>
        <v>0</v>
      </c>
      <c r="C74" s="150" t="s">
        <v>115</v>
      </c>
      <c r="D74" s="146"/>
      <c r="E74" s="147">
        <f>PG!E74</f>
        <v>175</v>
      </c>
      <c r="F74" s="159"/>
      <c r="G74" s="147">
        <f t="shared" si="7"/>
        <v>0</v>
      </c>
      <c r="H74" s="142"/>
      <c r="I74" s="142"/>
      <c r="J74" s="142"/>
      <c r="K74" s="149">
        <f t="shared" si="8"/>
        <v>0</v>
      </c>
    </row>
    <row r="75" spans="1:11" ht="16.5" customHeight="1" x14ac:dyDescent="0.15">
      <c r="A75" s="136">
        <f>PG!A75</f>
        <v>0</v>
      </c>
      <c r="B75" s="145">
        <f t="shared" si="6"/>
        <v>0</v>
      </c>
      <c r="C75" s="142" t="s">
        <v>117</v>
      </c>
      <c r="D75" s="146"/>
      <c r="E75" s="147">
        <v>80</v>
      </c>
      <c r="F75" s="159"/>
      <c r="G75" s="153">
        <f t="shared" si="7"/>
        <v>0</v>
      </c>
      <c r="H75" s="142"/>
      <c r="I75" s="142"/>
      <c r="J75" s="142"/>
      <c r="K75" s="154">
        <f t="shared" si="8"/>
        <v>0</v>
      </c>
    </row>
    <row r="76" spans="1:11" ht="15" customHeight="1" x14ac:dyDescent="0.15">
      <c r="A76" s="136"/>
      <c r="B76" s="145"/>
      <c r="C76" s="142"/>
      <c r="D76" s="156"/>
      <c r="E76" s="147"/>
      <c r="F76" s="159"/>
      <c r="G76" s="139">
        <f>SUM(G55:G75)</f>
        <v>0</v>
      </c>
      <c r="H76" s="142"/>
      <c r="I76" s="142"/>
      <c r="J76" s="142"/>
      <c r="K76" s="143">
        <f>SUM(K54:K75)</f>
        <v>0</v>
      </c>
    </row>
    <row r="77" spans="1:11" ht="15" customHeight="1" x14ac:dyDescent="0.15">
      <c r="A77" s="136"/>
      <c r="B77" s="145"/>
      <c r="C77" s="142"/>
      <c r="D77" s="156"/>
      <c r="E77" s="147"/>
      <c r="F77" s="159"/>
      <c r="G77" s="139"/>
      <c r="H77" s="142"/>
      <c r="I77" s="142"/>
      <c r="J77" s="142"/>
      <c r="K77" s="143"/>
    </row>
    <row r="78" spans="1:11" ht="15" customHeight="1" x14ac:dyDescent="0.15">
      <c r="A78" s="136"/>
      <c r="B78" s="145"/>
      <c r="C78" s="138" t="str">
        <f>'Budget Updated'!A25</f>
        <v>Mechanical (consultant)</v>
      </c>
      <c r="D78" s="156"/>
      <c r="E78" s="147"/>
      <c r="F78" s="140">
        <f>+G81/($G$28+$G$52+$G$76+$G$81+$G$88)</f>
        <v>0</v>
      </c>
      <c r="G78" s="139">
        <f>'Budget Updated'!$H$15*F78</f>
        <v>0</v>
      </c>
      <c r="H78" s="141">
        <f>G78*(100%-'Budget Updated'!$B$8)</f>
        <v>0</v>
      </c>
      <c r="I78" s="142"/>
      <c r="J78" s="142"/>
      <c r="K78" s="143"/>
    </row>
    <row r="79" spans="1:11" ht="15" customHeight="1" x14ac:dyDescent="0.15">
      <c r="A79" s="136">
        <f>PG!A79</f>
        <v>0</v>
      </c>
      <c r="B79" s="145">
        <f>D79/$B$4</f>
        <v>0</v>
      </c>
      <c r="C79" s="142" t="s">
        <v>118</v>
      </c>
      <c r="D79" s="146"/>
      <c r="E79" s="147">
        <v>230</v>
      </c>
      <c r="F79" s="159"/>
      <c r="G79" s="147">
        <f>+D79*E79</f>
        <v>0</v>
      </c>
      <c r="H79" s="142"/>
      <c r="I79" s="142"/>
      <c r="J79" s="142"/>
      <c r="K79" s="149">
        <f>IFERROR(G79/$G$78,0)</f>
        <v>0</v>
      </c>
    </row>
    <row r="80" spans="1:11" ht="15" customHeight="1" x14ac:dyDescent="0.15">
      <c r="A80" s="136">
        <f>PG!A80</f>
        <v>0</v>
      </c>
      <c r="B80" s="145">
        <f>D80/$B$4</f>
        <v>0</v>
      </c>
      <c r="C80" s="142" t="s">
        <v>119</v>
      </c>
      <c r="D80" s="146"/>
      <c r="E80" s="147">
        <v>195</v>
      </c>
      <c r="F80" s="159"/>
      <c r="G80" s="147">
        <f>+D80*E80</f>
        <v>0</v>
      </c>
      <c r="H80" s="142"/>
      <c r="I80" s="142"/>
      <c r="J80" s="142"/>
      <c r="K80" s="154">
        <f>IFERROR(G80/$G$78,0)</f>
        <v>0</v>
      </c>
    </row>
    <row r="81" spans="1:11" ht="15" customHeight="1" x14ac:dyDescent="0.15">
      <c r="A81" s="136"/>
      <c r="B81" s="145"/>
      <c r="C81" s="142"/>
      <c r="D81" s="156"/>
      <c r="E81" s="147"/>
      <c r="F81" s="159"/>
      <c r="G81" s="139">
        <f>SUM(G79:G80)</f>
        <v>0</v>
      </c>
      <c r="H81" s="142"/>
      <c r="I81" s="142"/>
      <c r="J81" s="142"/>
      <c r="K81" s="143">
        <f>SUM(K79:K80)</f>
        <v>0</v>
      </c>
    </row>
    <row r="82" spans="1:11" ht="15" customHeight="1" x14ac:dyDescent="0.15">
      <c r="A82" s="136"/>
      <c r="B82" s="145"/>
      <c r="C82" s="142"/>
      <c r="D82" s="156"/>
      <c r="E82" s="147"/>
      <c r="F82" s="159"/>
      <c r="G82" s="139"/>
      <c r="H82" s="142"/>
      <c r="I82" s="142"/>
      <c r="J82" s="142"/>
      <c r="K82" s="143"/>
    </row>
    <row r="83" spans="1:11" ht="15" customHeight="1" x14ac:dyDescent="0.15">
      <c r="A83" s="136"/>
      <c r="B83" s="145"/>
      <c r="C83" s="138" t="str">
        <f>'Budget Updated'!A26</f>
        <v>Misc</v>
      </c>
      <c r="D83" s="156"/>
      <c r="E83" s="147"/>
      <c r="F83" s="140">
        <f>+G88/($G$28+$G$52+$G$76+$G$81+$G$88)</f>
        <v>0</v>
      </c>
      <c r="G83" s="139">
        <f>'Budget Updated'!$H$15*F83</f>
        <v>0</v>
      </c>
      <c r="H83" s="141">
        <f>G83*(100%-'Budget Updated'!$B$8)</f>
        <v>0</v>
      </c>
      <c r="I83" s="139"/>
      <c r="J83" s="142"/>
      <c r="K83" s="143"/>
    </row>
    <row r="84" spans="1:11" ht="15" customHeight="1" x14ac:dyDescent="0.15">
      <c r="A84" s="136">
        <f>PG!A84</f>
        <v>0</v>
      </c>
      <c r="B84" s="145">
        <f>D84/$B$4</f>
        <v>0</v>
      </c>
      <c r="C84" s="142"/>
      <c r="D84" s="146"/>
      <c r="E84" s="147">
        <f>PG!E84</f>
        <v>0</v>
      </c>
      <c r="F84" s="159"/>
      <c r="G84" s="147">
        <f>+D84*E84</f>
        <v>0</v>
      </c>
      <c r="H84" s="142"/>
      <c r="I84" s="142"/>
      <c r="J84" s="142"/>
      <c r="K84" s="149">
        <f>IFERROR(G84/$G$83,0)</f>
        <v>0</v>
      </c>
    </row>
    <row r="85" spans="1:11" ht="15" customHeight="1" x14ac:dyDescent="0.15">
      <c r="A85" s="136">
        <f>PG!A85</f>
        <v>0</v>
      </c>
      <c r="B85" s="145">
        <f>D85/$B$4</f>
        <v>0</v>
      </c>
      <c r="C85" s="142"/>
      <c r="D85" s="146"/>
      <c r="E85" s="147">
        <f>PG!E85</f>
        <v>0</v>
      </c>
      <c r="F85" s="159"/>
      <c r="G85" s="147">
        <f>+D85*E85</f>
        <v>0</v>
      </c>
      <c r="H85" s="142"/>
      <c r="I85" s="142"/>
      <c r="J85" s="142"/>
      <c r="K85" s="149">
        <f>IFERROR(G85/$G$83,0)</f>
        <v>0</v>
      </c>
    </row>
    <row r="86" spans="1:11" ht="15" customHeight="1" x14ac:dyDescent="0.15">
      <c r="A86" s="136">
        <f>PG!A86</f>
        <v>0</v>
      </c>
      <c r="B86" s="145">
        <f>D86/$B$4</f>
        <v>0</v>
      </c>
      <c r="C86" s="142"/>
      <c r="D86" s="146"/>
      <c r="E86" s="147">
        <f>PG!E86</f>
        <v>0</v>
      </c>
      <c r="F86" s="159"/>
      <c r="G86" s="147">
        <f>+D86*E86</f>
        <v>0</v>
      </c>
      <c r="H86" s="142"/>
      <c r="I86" s="142"/>
      <c r="J86" s="142"/>
      <c r="K86" s="149">
        <f>IFERROR(G86/$G$83,0)</f>
        <v>0</v>
      </c>
    </row>
    <row r="87" spans="1:11" ht="16.5" customHeight="1" x14ac:dyDescent="0.15">
      <c r="A87" s="136">
        <f>PG!A87</f>
        <v>0</v>
      </c>
      <c r="B87" s="145">
        <f>D87/$B$4</f>
        <v>0</v>
      </c>
      <c r="C87" s="142"/>
      <c r="D87" s="146"/>
      <c r="E87" s="147">
        <f>PG!E87</f>
        <v>0</v>
      </c>
      <c r="F87" s="148"/>
      <c r="G87" s="153">
        <f>E87*D87</f>
        <v>0</v>
      </c>
      <c r="H87" s="142"/>
      <c r="I87" s="142"/>
      <c r="J87" s="142"/>
      <c r="K87" s="154">
        <f>IFERROR(G87/$G$83,0)</f>
        <v>0</v>
      </c>
    </row>
    <row r="88" spans="1:11" ht="15" customHeight="1" x14ac:dyDescent="0.15">
      <c r="A88" s="136"/>
      <c r="B88" s="157"/>
      <c r="C88" s="142"/>
      <c r="D88" s="156"/>
      <c r="E88" s="147"/>
      <c r="F88" s="159"/>
      <c r="G88" s="139">
        <f>SUM(G84:G87)</f>
        <v>0</v>
      </c>
      <c r="H88" s="142"/>
      <c r="I88" s="142"/>
      <c r="J88" s="142"/>
      <c r="K88" s="143">
        <f>SUM(K84:K87)</f>
        <v>0</v>
      </c>
    </row>
    <row r="89" spans="1:11" ht="15.75" customHeight="1" x14ac:dyDescent="0.15">
      <c r="A89" s="136"/>
      <c r="B89" s="157"/>
      <c r="C89" s="142"/>
      <c r="D89" s="156"/>
      <c r="E89" s="147"/>
      <c r="F89" s="159"/>
      <c r="G89" s="139"/>
      <c r="H89" s="142"/>
      <c r="I89" s="142"/>
      <c r="J89" s="142"/>
      <c r="K89" s="143"/>
    </row>
    <row r="90" spans="1:11" ht="15.75" customHeight="1" x14ac:dyDescent="0.15">
      <c r="A90" s="160"/>
      <c r="B90" s="161"/>
      <c r="C90" s="161"/>
      <c r="D90" s="162">
        <f>SUM(D7:D88)</f>
        <v>2720</v>
      </c>
      <c r="E90" s="163"/>
      <c r="F90" s="164">
        <f>F83+F78+F54+F6+F30</f>
        <v>1</v>
      </c>
      <c r="G90" s="165">
        <f>-(-G6-G54-G78-G83-G30)</f>
        <v>490000.00000000006</v>
      </c>
      <c r="H90" s="163"/>
      <c r="I90" s="161"/>
      <c r="J90" s="161"/>
      <c r="K90" s="166">
        <f>SUM(G28,G52,G76,G81,G88)/SUM(G6,G30,G54,G78,G83)</f>
        <v>0.80418367346938768</v>
      </c>
    </row>
    <row r="91" spans="1:11" ht="15.75" customHeight="1" x14ac:dyDescent="0.15">
      <c r="G91" s="167">
        <f>+G90-'Budget Updated'!H15</f>
        <v>0</v>
      </c>
    </row>
    <row r="92" spans="1:11" ht="15.75" customHeight="1" x14ac:dyDescent="0.15">
      <c r="A92" s="160"/>
      <c r="B92" s="161"/>
      <c r="C92" s="161"/>
      <c r="D92" s="168"/>
      <c r="E92" s="163"/>
      <c r="F92" s="169" t="s">
        <v>120</v>
      </c>
      <c r="G92" s="165">
        <f>SUM(G88+G81+G76+G52+G28)</f>
        <v>394050</v>
      </c>
      <c r="H92" s="170">
        <f>SUM(H83+H78+H54+H30+H6)</f>
        <v>392000.00000000006</v>
      </c>
      <c r="I92" s="161"/>
      <c r="J92" s="161"/>
      <c r="K92" s="166"/>
    </row>
    <row r="93" spans="1:11" ht="14.25" customHeight="1" x14ac:dyDescent="0.15">
      <c r="D93" s="172"/>
    </row>
    <row r="94" spans="1:11" ht="14.25" customHeight="1" x14ac:dyDescent="0.15">
      <c r="D94" s="172"/>
    </row>
  </sheetData>
  <mergeCells count="1">
    <mergeCell ref="A3:K3"/>
  </mergeCells>
  <pageMargins left="0.7" right="0.7" top="0.75" bottom="0.75" header="0.511811023622047" footer="0.511811023622047"/>
  <pageSetup fitToHeight="0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91"/>
  <sheetViews>
    <sheetView zoomScaleNormal="100" workbookViewId="0">
      <pane ySplit="4" topLeftCell="A5" activePane="bottomLeft" state="frozen"/>
      <selection pane="bottomLeft" activeCell="D25" sqref="D25"/>
    </sheetView>
  </sheetViews>
  <sheetFormatPr baseColWidth="10" defaultColWidth="9.1640625" defaultRowHeight="14" x14ac:dyDescent="0.15"/>
  <cols>
    <col min="1" max="1" width="9.1640625" style="115"/>
    <col min="2" max="2" width="9.33203125" style="115" customWidth="1"/>
    <col min="3" max="3" width="40.5" style="115" customWidth="1"/>
    <col min="4" max="5" width="10.6640625" style="115" customWidth="1"/>
    <col min="6" max="6" width="15.5" style="116" customWidth="1"/>
    <col min="7" max="8" width="14.6640625" style="115" customWidth="1"/>
    <col min="9" max="9" width="19" style="115" customWidth="1"/>
    <col min="10" max="10" width="17.5" style="115" customWidth="1"/>
    <col min="11" max="11" width="22.1640625" style="115" customWidth="1"/>
    <col min="12" max="16384" width="9.1640625" style="115"/>
  </cols>
  <sheetData>
    <row r="1" spans="1:11" ht="30" customHeight="1" x14ac:dyDescent="0.15">
      <c r="A1" s="175" t="str">
        <f>+'Budget Updated'!A2</f>
        <v>Oakhaven Public Safety Campus  -  GRC-26-0142</v>
      </c>
    </row>
    <row r="3" spans="1:11" ht="15.75" customHeight="1" x14ac:dyDescent="0.15">
      <c r="A3" s="12" t="str">
        <f>+'Budget Updated'!A16</f>
        <v>Bidding &amp; Negotiations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30" customHeight="1" x14ac:dyDescent="0.15">
      <c r="A4" s="118"/>
      <c r="B4" s="119">
        <f>(+J5-I5)/7</f>
        <v>8.5714285714285712</v>
      </c>
      <c r="C4" s="120" t="s">
        <v>80</v>
      </c>
      <c r="D4" s="121"/>
      <c r="E4" s="122"/>
      <c r="F4" s="123" t="s">
        <v>81</v>
      </c>
      <c r="G4" s="124" t="s">
        <v>82</v>
      </c>
      <c r="H4" s="125" t="s">
        <v>83</v>
      </c>
      <c r="I4" s="126" t="s">
        <v>84</v>
      </c>
      <c r="J4" s="126" t="s">
        <v>85</v>
      </c>
      <c r="K4" s="127" t="s">
        <v>86</v>
      </c>
    </row>
    <row r="5" spans="1:11" ht="15" customHeight="1" x14ac:dyDescent="0.15">
      <c r="A5" s="128"/>
      <c r="B5" s="129" t="s">
        <v>87</v>
      </c>
      <c r="C5" s="120"/>
      <c r="D5" s="120"/>
      <c r="E5" s="130"/>
      <c r="F5" s="131"/>
      <c r="G5" s="132"/>
      <c r="H5" s="133"/>
      <c r="I5" s="134">
        <f>'Budget Updated'!C16</f>
        <v>46524</v>
      </c>
      <c r="J5" s="134">
        <f>'Budget Updated'!D16</f>
        <v>46584</v>
      </c>
      <c r="K5" s="135"/>
    </row>
    <row r="6" spans="1:11" ht="15" customHeight="1" x14ac:dyDescent="0.15">
      <c r="A6" s="136"/>
      <c r="B6" s="137"/>
      <c r="C6" s="138" t="str">
        <f>'Budget Updated'!A22</f>
        <v>Architecture / Interiors</v>
      </c>
      <c r="D6" s="138" t="s">
        <v>88</v>
      </c>
      <c r="E6" s="139" t="s">
        <v>51</v>
      </c>
      <c r="F6" s="140">
        <f>+G27/($G$27+$G$50+$G$73+$G$78+$G$85)</f>
        <v>1</v>
      </c>
      <c r="G6" s="139">
        <f>'Budget Updated'!$H$16*F6</f>
        <v>70000.000000000015</v>
      </c>
      <c r="H6" s="141">
        <f>G6*(100%-'Budget Updated'!$B$8)</f>
        <v>56000.000000000015</v>
      </c>
      <c r="I6" s="139"/>
      <c r="J6" s="142"/>
      <c r="K6" s="143"/>
    </row>
    <row r="7" spans="1:11" ht="15" customHeight="1" x14ac:dyDescent="0.15">
      <c r="A7" s="136">
        <f>PG!A7</f>
        <v>0</v>
      </c>
      <c r="B7" s="145">
        <f t="shared" ref="B7:B26" si="0">D7/$B$4</f>
        <v>0</v>
      </c>
      <c r="C7" s="142" t="s">
        <v>89</v>
      </c>
      <c r="D7" s="146"/>
      <c r="E7" s="147">
        <v>315</v>
      </c>
      <c r="F7" s="159"/>
      <c r="G7" s="147">
        <f t="shared" ref="G7:G20" si="1">E7*D7</f>
        <v>0</v>
      </c>
      <c r="H7" s="139"/>
      <c r="I7" s="139"/>
      <c r="J7" s="142"/>
      <c r="K7" s="149">
        <f t="shared" ref="K7:K26" si="2">IFERROR(G7/$G$6,0)</f>
        <v>0</v>
      </c>
    </row>
    <row r="8" spans="1:11" ht="15" customHeight="1" x14ac:dyDescent="0.15">
      <c r="A8" s="136" t="str">
        <f>PG!A8</f>
        <v>Marcus W.</v>
      </c>
      <c r="B8" s="145">
        <f t="shared" si="0"/>
        <v>0.93333333333333335</v>
      </c>
      <c r="C8" s="142" t="s">
        <v>91</v>
      </c>
      <c r="D8" s="146">
        <v>8</v>
      </c>
      <c r="E8" s="147">
        <v>310</v>
      </c>
      <c r="F8" s="159"/>
      <c r="G8" s="147">
        <f t="shared" si="1"/>
        <v>2480</v>
      </c>
      <c r="H8" s="139"/>
      <c r="I8" s="139"/>
      <c r="J8" s="142"/>
      <c r="K8" s="149">
        <f t="shared" si="2"/>
        <v>3.542857142857142E-2</v>
      </c>
    </row>
    <row r="9" spans="1:11" ht="15" customHeight="1" x14ac:dyDescent="0.15">
      <c r="A9" s="136">
        <f>PG!A9</f>
        <v>0</v>
      </c>
      <c r="B9" s="145">
        <f t="shared" si="0"/>
        <v>0</v>
      </c>
      <c r="C9" s="142" t="s">
        <v>92</v>
      </c>
      <c r="D9" s="146"/>
      <c r="E9" s="147">
        <v>250</v>
      </c>
      <c r="F9" s="159"/>
      <c r="G9" s="147">
        <f t="shared" si="1"/>
        <v>0</v>
      </c>
      <c r="H9" s="142"/>
      <c r="I9" s="142"/>
      <c r="J9" s="142"/>
      <c r="K9" s="149">
        <f t="shared" si="2"/>
        <v>0</v>
      </c>
    </row>
    <row r="10" spans="1:11" ht="15" customHeight="1" x14ac:dyDescent="0.15">
      <c r="A10" s="136" t="str">
        <f>PG!A10</f>
        <v>Dana R</v>
      </c>
      <c r="B10" s="145">
        <f t="shared" si="0"/>
        <v>5.8333333333333339</v>
      </c>
      <c r="C10" s="142" t="s">
        <v>94</v>
      </c>
      <c r="D10" s="146">
        <v>50</v>
      </c>
      <c r="E10" s="147">
        <v>175</v>
      </c>
      <c r="F10" s="159"/>
      <c r="G10" s="147">
        <f t="shared" si="1"/>
        <v>8750</v>
      </c>
      <c r="H10" s="142"/>
      <c r="I10" s="142"/>
      <c r="J10" s="142"/>
      <c r="K10" s="149">
        <f t="shared" si="2"/>
        <v>0.12499999999999997</v>
      </c>
    </row>
    <row r="11" spans="1:11" ht="15" customHeight="1" x14ac:dyDescent="0.15">
      <c r="A11" s="136" t="str">
        <f>PG!A11</f>
        <v>Roger S</v>
      </c>
      <c r="B11" s="145">
        <f t="shared" si="0"/>
        <v>11.666666666666668</v>
      </c>
      <c r="C11" s="142" t="s">
        <v>96</v>
      </c>
      <c r="D11" s="146">
        <v>100</v>
      </c>
      <c r="E11" s="147">
        <v>170</v>
      </c>
      <c r="F11" s="159"/>
      <c r="G11" s="147">
        <f t="shared" si="1"/>
        <v>17000</v>
      </c>
      <c r="H11" s="142"/>
      <c r="I11" s="142"/>
      <c r="J11" s="142"/>
      <c r="K11" s="149">
        <f t="shared" si="2"/>
        <v>0.2428571428571428</v>
      </c>
    </row>
    <row r="12" spans="1:11" ht="15" customHeight="1" x14ac:dyDescent="0.15">
      <c r="A12" s="136">
        <f>PG!A12</f>
        <v>0</v>
      </c>
      <c r="B12" s="145">
        <f t="shared" si="0"/>
        <v>0</v>
      </c>
      <c r="C12" s="142" t="s">
        <v>97</v>
      </c>
      <c r="D12" s="146"/>
      <c r="E12" s="147">
        <v>150</v>
      </c>
      <c r="F12" s="159"/>
      <c r="G12" s="147">
        <f t="shared" si="1"/>
        <v>0</v>
      </c>
      <c r="H12" s="142"/>
      <c r="I12" s="142"/>
      <c r="J12" s="142"/>
      <c r="K12" s="149">
        <f t="shared" si="2"/>
        <v>0</v>
      </c>
    </row>
    <row r="13" spans="1:11" ht="15" customHeight="1" x14ac:dyDescent="0.15">
      <c r="A13" s="136" t="str">
        <f>PG!A13</f>
        <v>Sebastian Z</v>
      </c>
      <c r="B13" s="145">
        <f t="shared" si="0"/>
        <v>5.8333333333333339</v>
      </c>
      <c r="C13" s="142" t="s">
        <v>99</v>
      </c>
      <c r="D13" s="146">
        <v>50</v>
      </c>
      <c r="E13" s="147">
        <v>155</v>
      </c>
      <c r="F13" s="159"/>
      <c r="G13" s="147">
        <f t="shared" si="1"/>
        <v>7750</v>
      </c>
      <c r="H13" s="142"/>
      <c r="I13" s="142"/>
      <c r="J13" s="142"/>
      <c r="K13" s="149">
        <f t="shared" si="2"/>
        <v>0.1107142857142857</v>
      </c>
    </row>
    <row r="14" spans="1:11" ht="15" customHeight="1" x14ac:dyDescent="0.15">
      <c r="A14" s="136">
        <f>PG!A14</f>
        <v>0</v>
      </c>
      <c r="B14" s="145">
        <f t="shared" si="0"/>
        <v>0</v>
      </c>
      <c r="C14" s="142" t="s">
        <v>100</v>
      </c>
      <c r="D14" s="146"/>
      <c r="E14" s="147">
        <v>140</v>
      </c>
      <c r="F14" s="159"/>
      <c r="G14" s="147">
        <f t="shared" si="1"/>
        <v>0</v>
      </c>
      <c r="H14" s="142"/>
      <c r="I14" s="142"/>
      <c r="J14" s="142"/>
      <c r="K14" s="149">
        <f t="shared" si="2"/>
        <v>0</v>
      </c>
    </row>
    <row r="15" spans="1:11" ht="15" customHeight="1" x14ac:dyDescent="0.15">
      <c r="A15" s="136" t="str">
        <f>PG!A15</f>
        <v>Amy T</v>
      </c>
      <c r="B15" s="145">
        <f t="shared" si="0"/>
        <v>5.8333333333333339</v>
      </c>
      <c r="C15" s="142" t="s">
        <v>102</v>
      </c>
      <c r="D15" s="146">
        <v>50</v>
      </c>
      <c r="E15" s="147">
        <v>115</v>
      </c>
      <c r="F15" s="159"/>
      <c r="G15" s="147">
        <f t="shared" si="1"/>
        <v>5750</v>
      </c>
      <c r="H15" s="142"/>
      <c r="I15" s="142"/>
      <c r="J15" s="142"/>
      <c r="K15" s="149">
        <f t="shared" si="2"/>
        <v>8.2142857142857129E-2</v>
      </c>
    </row>
    <row r="16" spans="1:11" ht="15" customHeight="1" x14ac:dyDescent="0.15">
      <c r="A16" s="136">
        <f>PG!A16</f>
        <v>0</v>
      </c>
      <c r="B16" s="145">
        <f t="shared" si="0"/>
        <v>0</v>
      </c>
      <c r="C16" s="142" t="s">
        <v>103</v>
      </c>
      <c r="D16" s="146"/>
      <c r="E16" s="147">
        <v>65</v>
      </c>
      <c r="F16" s="159"/>
      <c r="G16" s="147">
        <f t="shared" si="1"/>
        <v>0</v>
      </c>
      <c r="H16" s="142"/>
      <c r="I16" s="142"/>
      <c r="J16" s="142"/>
      <c r="K16" s="149">
        <f t="shared" si="2"/>
        <v>0</v>
      </c>
    </row>
    <row r="17" spans="1:11" ht="15" customHeight="1" x14ac:dyDescent="0.15">
      <c r="A17" s="136">
        <f>PG!A17</f>
        <v>0</v>
      </c>
      <c r="B17" s="145">
        <f t="shared" si="0"/>
        <v>0</v>
      </c>
      <c r="C17" s="142" t="s">
        <v>104</v>
      </c>
      <c r="D17" s="146"/>
      <c r="E17" s="147">
        <v>155</v>
      </c>
      <c r="F17" s="159"/>
      <c r="G17" s="147">
        <f t="shared" si="1"/>
        <v>0</v>
      </c>
      <c r="H17" s="142"/>
      <c r="I17" s="142"/>
      <c r="J17" s="142"/>
      <c r="K17" s="149">
        <f t="shared" si="2"/>
        <v>0</v>
      </c>
    </row>
    <row r="18" spans="1:11" ht="15" customHeight="1" x14ac:dyDescent="0.15">
      <c r="A18" s="136" t="str">
        <f>PG!A18</f>
        <v>Miranda G.</v>
      </c>
      <c r="B18" s="145">
        <f t="shared" si="0"/>
        <v>5.8333333333333339</v>
      </c>
      <c r="C18" s="142" t="s">
        <v>106</v>
      </c>
      <c r="D18" s="146">
        <v>50</v>
      </c>
      <c r="E18" s="147">
        <v>145</v>
      </c>
      <c r="F18" s="159"/>
      <c r="G18" s="147">
        <f t="shared" si="1"/>
        <v>7250</v>
      </c>
      <c r="H18" s="142"/>
      <c r="I18" s="142"/>
      <c r="J18" s="142"/>
      <c r="K18" s="149">
        <f t="shared" si="2"/>
        <v>0.10357142857142855</v>
      </c>
    </row>
    <row r="19" spans="1:11" ht="15" customHeight="1" x14ac:dyDescent="0.15">
      <c r="A19" s="136">
        <f>PG!A19</f>
        <v>0</v>
      </c>
      <c r="B19" s="145">
        <f t="shared" si="0"/>
        <v>0</v>
      </c>
      <c r="C19" s="142" t="s">
        <v>107</v>
      </c>
      <c r="D19" s="146"/>
      <c r="E19" s="147">
        <v>125</v>
      </c>
      <c r="F19" s="159"/>
      <c r="G19" s="147">
        <f t="shared" si="1"/>
        <v>0</v>
      </c>
      <c r="H19" s="142"/>
      <c r="I19" s="142"/>
      <c r="J19" s="142"/>
      <c r="K19" s="149">
        <f t="shared" si="2"/>
        <v>0</v>
      </c>
    </row>
    <row r="20" spans="1:11" ht="15" customHeight="1" x14ac:dyDescent="0.15">
      <c r="A20" s="136">
        <f>PG!A20</f>
        <v>0</v>
      </c>
      <c r="B20" s="145">
        <f t="shared" si="0"/>
        <v>0</v>
      </c>
      <c r="C20" s="142" t="s">
        <v>108</v>
      </c>
      <c r="D20" s="146"/>
      <c r="E20" s="147">
        <v>110</v>
      </c>
      <c r="F20" s="159"/>
      <c r="G20" s="147">
        <f t="shared" si="1"/>
        <v>0</v>
      </c>
      <c r="H20" s="142"/>
      <c r="I20" s="142"/>
      <c r="J20" s="142"/>
      <c r="K20" s="149">
        <f t="shared" si="2"/>
        <v>0</v>
      </c>
    </row>
    <row r="21" spans="1:11" ht="15" customHeight="1" x14ac:dyDescent="0.15">
      <c r="A21" s="136" t="str">
        <f>PG!A21</f>
        <v>Grant H</v>
      </c>
      <c r="B21" s="145">
        <f t="shared" si="0"/>
        <v>5.8333333333333339</v>
      </c>
      <c r="C21" s="142" t="s">
        <v>110</v>
      </c>
      <c r="D21" s="146">
        <v>50</v>
      </c>
      <c r="E21" s="147">
        <v>100</v>
      </c>
      <c r="F21" s="159"/>
      <c r="G21" s="147">
        <f>+D21*E21</f>
        <v>5000</v>
      </c>
      <c r="H21" s="142"/>
      <c r="I21" s="142"/>
      <c r="J21" s="142"/>
      <c r="K21" s="149">
        <f t="shared" si="2"/>
        <v>7.1428571428571411E-2</v>
      </c>
    </row>
    <row r="22" spans="1:11" ht="15" customHeight="1" x14ac:dyDescent="0.15">
      <c r="A22" s="136">
        <f>PG!A22</f>
        <v>0</v>
      </c>
      <c r="B22" s="145">
        <f t="shared" si="0"/>
        <v>0</v>
      </c>
      <c r="C22" s="142" t="s">
        <v>111</v>
      </c>
      <c r="D22" s="146"/>
      <c r="E22" s="147">
        <v>50</v>
      </c>
      <c r="F22" s="159"/>
      <c r="G22" s="147">
        <f>+D22*E22</f>
        <v>0</v>
      </c>
      <c r="H22" s="142"/>
      <c r="I22" s="142"/>
      <c r="J22" s="142"/>
      <c r="K22" s="149">
        <f t="shared" si="2"/>
        <v>0</v>
      </c>
    </row>
    <row r="23" spans="1:11" ht="15" customHeight="1" x14ac:dyDescent="0.15">
      <c r="A23" s="136">
        <f>PG!A23</f>
        <v>0</v>
      </c>
      <c r="B23" s="145">
        <f t="shared" si="0"/>
        <v>0</v>
      </c>
      <c r="C23" s="142" t="s">
        <v>45</v>
      </c>
      <c r="D23" s="146"/>
      <c r="E23" s="147">
        <v>130</v>
      </c>
      <c r="F23" s="159"/>
      <c r="G23" s="147">
        <f>+D23*E23</f>
        <v>0</v>
      </c>
      <c r="H23" s="142"/>
      <c r="I23" s="142"/>
      <c r="J23" s="142"/>
      <c r="K23" s="149">
        <f t="shared" si="2"/>
        <v>0</v>
      </c>
    </row>
    <row r="24" spans="1:11" ht="15" customHeight="1" x14ac:dyDescent="0.15">
      <c r="A24" s="136">
        <f>PG!A24</f>
        <v>0</v>
      </c>
      <c r="B24" s="145">
        <f t="shared" si="0"/>
        <v>0</v>
      </c>
      <c r="C24" s="142" t="s">
        <v>112</v>
      </c>
      <c r="D24" s="146"/>
      <c r="E24" s="147">
        <v>150</v>
      </c>
      <c r="F24" s="159"/>
      <c r="G24" s="147">
        <f>+D24*E24</f>
        <v>0</v>
      </c>
      <c r="H24" s="142"/>
      <c r="I24" s="142"/>
      <c r="J24" s="142"/>
      <c r="K24" s="149">
        <f t="shared" si="2"/>
        <v>0</v>
      </c>
    </row>
    <row r="25" spans="1:11" ht="15" customHeight="1" x14ac:dyDescent="0.15">
      <c r="A25" s="136">
        <f>PG!A25</f>
        <v>0</v>
      </c>
      <c r="B25" s="145">
        <f t="shared" si="0"/>
        <v>0</v>
      </c>
      <c r="C25" s="142" t="s">
        <v>113</v>
      </c>
      <c r="D25" s="146"/>
      <c r="E25" s="147">
        <v>155</v>
      </c>
      <c r="F25" s="159"/>
      <c r="G25" s="147">
        <f>+D25*E25</f>
        <v>0</v>
      </c>
      <c r="H25" s="142"/>
      <c r="I25" s="142"/>
      <c r="J25" s="142"/>
      <c r="K25" s="149">
        <f t="shared" si="2"/>
        <v>0</v>
      </c>
    </row>
    <row r="26" spans="1:11" ht="16.5" customHeight="1" x14ac:dyDescent="0.15">
      <c r="A26" s="136">
        <f>PG!A27</f>
        <v>0</v>
      </c>
      <c r="B26" s="145">
        <f t="shared" si="0"/>
        <v>0.93333333333333335</v>
      </c>
      <c r="C26" s="142" t="s">
        <v>117</v>
      </c>
      <c r="D26" s="146">
        <v>8</v>
      </c>
      <c r="E26" s="147">
        <v>80</v>
      </c>
      <c r="F26" s="159"/>
      <c r="G26" s="153">
        <f>E26*D26</f>
        <v>640</v>
      </c>
      <c r="H26" s="142"/>
      <c r="I26" s="142"/>
      <c r="J26" s="142"/>
      <c r="K26" s="154">
        <f t="shared" si="2"/>
        <v>9.1428571428571418E-3</v>
      </c>
    </row>
    <row r="27" spans="1:11" ht="15" customHeight="1" x14ac:dyDescent="0.15">
      <c r="A27" s="136"/>
      <c r="B27" s="155"/>
      <c r="C27" s="142"/>
      <c r="D27" s="156"/>
      <c r="E27" s="147"/>
      <c r="F27" s="159"/>
      <c r="G27" s="139">
        <f>SUM(G7:G26)</f>
        <v>54620</v>
      </c>
      <c r="H27" s="142"/>
      <c r="I27" s="142"/>
      <c r="J27" s="142"/>
      <c r="K27" s="143">
        <f>SUM(K7:K26)</f>
        <v>0.78028571428571414</v>
      </c>
    </row>
    <row r="28" spans="1:11" ht="15" customHeight="1" x14ac:dyDescent="0.15">
      <c r="A28" s="136"/>
      <c r="B28" s="155"/>
      <c r="C28" s="142"/>
      <c r="D28" s="156"/>
      <c r="E28" s="147"/>
      <c r="F28" s="159"/>
      <c r="G28" s="139"/>
      <c r="H28" s="142"/>
      <c r="I28" s="142"/>
      <c r="J28" s="142"/>
      <c r="K28" s="143"/>
    </row>
    <row r="29" spans="1:11" ht="15" customHeight="1" x14ac:dyDescent="0.15">
      <c r="A29" s="136"/>
      <c r="B29" s="155"/>
      <c r="C29" s="138" t="str">
        <f>'Budget Updated'!A23</f>
        <v>Dept Name 2</v>
      </c>
      <c r="D29" s="156"/>
      <c r="E29" s="147"/>
      <c r="F29" s="140">
        <f>+G50/($G$27+$G$50+$G$73+$G$78+$G$85)</f>
        <v>0</v>
      </c>
      <c r="G29" s="139">
        <f>'Budget Updated'!$H$16*F29</f>
        <v>0</v>
      </c>
      <c r="H29" s="141">
        <f>G29*(100%-'Budget Updated'!$B$8)</f>
        <v>0</v>
      </c>
      <c r="I29" s="142"/>
      <c r="J29" s="142"/>
      <c r="K29" s="143"/>
    </row>
    <row r="30" spans="1:11" ht="15" customHeight="1" x14ac:dyDescent="0.15">
      <c r="A30" s="136">
        <f>PG!A31</f>
        <v>0</v>
      </c>
      <c r="B30" s="145">
        <f t="shared" ref="B30:B49" si="3">D30/$B$4</f>
        <v>0</v>
      </c>
      <c r="C30" s="142" t="s">
        <v>89</v>
      </c>
      <c r="D30" s="146"/>
      <c r="E30" s="147">
        <v>315</v>
      </c>
      <c r="F30" s="159"/>
      <c r="G30" s="147">
        <f t="shared" ref="G30:G49" si="4">E30*D30</f>
        <v>0</v>
      </c>
      <c r="H30" s="142"/>
      <c r="I30" s="142"/>
      <c r="J30" s="142"/>
      <c r="K30" s="149">
        <f t="shared" ref="K30:K49" si="5">IFERROR(G30/$G$29,0)</f>
        <v>0</v>
      </c>
    </row>
    <row r="31" spans="1:11" ht="15" customHeight="1" x14ac:dyDescent="0.15">
      <c r="A31" s="136">
        <f>PG!A32</f>
        <v>0</v>
      </c>
      <c r="B31" s="145">
        <f t="shared" si="3"/>
        <v>0</v>
      </c>
      <c r="C31" s="142" t="s">
        <v>91</v>
      </c>
      <c r="D31" s="146"/>
      <c r="E31" s="147">
        <v>310</v>
      </c>
      <c r="F31" s="159"/>
      <c r="G31" s="147">
        <f t="shared" si="4"/>
        <v>0</v>
      </c>
      <c r="H31" s="142"/>
      <c r="I31" s="142"/>
      <c r="J31" s="142"/>
      <c r="K31" s="149">
        <f t="shared" si="5"/>
        <v>0</v>
      </c>
    </row>
    <row r="32" spans="1:11" ht="15" customHeight="1" x14ac:dyDescent="0.15">
      <c r="A32" s="136">
        <f>PG!A33</f>
        <v>0</v>
      </c>
      <c r="B32" s="145">
        <f t="shared" si="3"/>
        <v>0</v>
      </c>
      <c r="C32" s="142" t="s">
        <v>92</v>
      </c>
      <c r="D32" s="146"/>
      <c r="E32" s="147">
        <v>250</v>
      </c>
      <c r="F32" s="159"/>
      <c r="G32" s="147">
        <f t="shared" si="4"/>
        <v>0</v>
      </c>
      <c r="H32" s="142"/>
      <c r="I32" s="142"/>
      <c r="J32" s="142"/>
      <c r="K32" s="149">
        <f t="shared" si="5"/>
        <v>0</v>
      </c>
    </row>
    <row r="33" spans="1:11" ht="15" customHeight="1" x14ac:dyDescent="0.15">
      <c r="A33" s="136">
        <f>PG!A34</f>
        <v>0</v>
      </c>
      <c r="B33" s="145">
        <f t="shared" si="3"/>
        <v>0</v>
      </c>
      <c r="C33" s="142" t="s">
        <v>94</v>
      </c>
      <c r="D33" s="146"/>
      <c r="E33" s="147">
        <v>175</v>
      </c>
      <c r="F33" s="159"/>
      <c r="G33" s="147">
        <f t="shared" si="4"/>
        <v>0</v>
      </c>
      <c r="H33" s="142"/>
      <c r="I33" s="142"/>
      <c r="J33" s="142"/>
      <c r="K33" s="149">
        <f t="shared" si="5"/>
        <v>0</v>
      </c>
    </row>
    <row r="34" spans="1:11" ht="15" customHeight="1" x14ac:dyDescent="0.15">
      <c r="A34" s="136">
        <f>PG!A35</f>
        <v>0</v>
      </c>
      <c r="B34" s="145">
        <f t="shared" si="3"/>
        <v>0</v>
      </c>
      <c r="C34" s="142" t="s">
        <v>96</v>
      </c>
      <c r="D34" s="146"/>
      <c r="E34" s="147">
        <v>170</v>
      </c>
      <c r="F34" s="159"/>
      <c r="G34" s="147">
        <f t="shared" si="4"/>
        <v>0</v>
      </c>
      <c r="H34" s="142"/>
      <c r="I34" s="142"/>
      <c r="J34" s="142"/>
      <c r="K34" s="149">
        <f t="shared" si="5"/>
        <v>0</v>
      </c>
    </row>
    <row r="35" spans="1:11" ht="15" customHeight="1" x14ac:dyDescent="0.15">
      <c r="A35" s="136">
        <f>PG!A36</f>
        <v>0</v>
      </c>
      <c r="B35" s="145">
        <f t="shared" si="3"/>
        <v>0</v>
      </c>
      <c r="C35" s="142" t="s">
        <v>97</v>
      </c>
      <c r="D35" s="146"/>
      <c r="E35" s="147">
        <v>150</v>
      </c>
      <c r="F35" s="159"/>
      <c r="G35" s="147">
        <f t="shared" si="4"/>
        <v>0</v>
      </c>
      <c r="H35" s="142"/>
      <c r="I35" s="142"/>
      <c r="J35" s="142"/>
      <c r="K35" s="149">
        <f t="shared" si="5"/>
        <v>0</v>
      </c>
    </row>
    <row r="36" spans="1:11" ht="15" customHeight="1" x14ac:dyDescent="0.15">
      <c r="A36" s="136">
        <f>PG!A37</f>
        <v>0</v>
      </c>
      <c r="B36" s="145">
        <f t="shared" si="3"/>
        <v>0</v>
      </c>
      <c r="C36" s="142" t="s">
        <v>99</v>
      </c>
      <c r="D36" s="146"/>
      <c r="E36" s="147">
        <v>155</v>
      </c>
      <c r="F36" s="159"/>
      <c r="G36" s="147">
        <f t="shared" si="4"/>
        <v>0</v>
      </c>
      <c r="H36" s="142"/>
      <c r="I36" s="142"/>
      <c r="J36" s="142"/>
      <c r="K36" s="149">
        <f t="shared" si="5"/>
        <v>0</v>
      </c>
    </row>
    <row r="37" spans="1:11" ht="15" customHeight="1" x14ac:dyDescent="0.15">
      <c r="A37" s="136">
        <f>PG!A38</f>
        <v>0</v>
      </c>
      <c r="B37" s="145">
        <f t="shared" si="3"/>
        <v>0</v>
      </c>
      <c r="C37" s="142" t="s">
        <v>100</v>
      </c>
      <c r="D37" s="146"/>
      <c r="E37" s="147">
        <v>140</v>
      </c>
      <c r="F37" s="159"/>
      <c r="G37" s="147">
        <f t="shared" si="4"/>
        <v>0</v>
      </c>
      <c r="H37" s="142"/>
      <c r="I37" s="142"/>
      <c r="J37" s="142"/>
      <c r="K37" s="149">
        <f t="shared" si="5"/>
        <v>0</v>
      </c>
    </row>
    <row r="38" spans="1:11" ht="15" customHeight="1" x14ac:dyDescent="0.15">
      <c r="A38" s="136">
        <f>PG!A39</f>
        <v>0</v>
      </c>
      <c r="B38" s="145">
        <f t="shared" si="3"/>
        <v>0</v>
      </c>
      <c r="C38" s="142" t="s">
        <v>102</v>
      </c>
      <c r="D38" s="146"/>
      <c r="E38" s="147">
        <v>115</v>
      </c>
      <c r="F38" s="159"/>
      <c r="G38" s="147">
        <f t="shared" si="4"/>
        <v>0</v>
      </c>
      <c r="H38" s="142"/>
      <c r="I38" s="142"/>
      <c r="J38" s="142"/>
      <c r="K38" s="149">
        <f t="shared" si="5"/>
        <v>0</v>
      </c>
    </row>
    <row r="39" spans="1:11" ht="15" customHeight="1" x14ac:dyDescent="0.15">
      <c r="A39" s="136">
        <f>PG!A40</f>
        <v>0</v>
      </c>
      <c r="B39" s="145">
        <f t="shared" si="3"/>
        <v>0</v>
      </c>
      <c r="C39" s="142" t="s">
        <v>103</v>
      </c>
      <c r="D39" s="146"/>
      <c r="E39" s="147">
        <v>65</v>
      </c>
      <c r="F39" s="159"/>
      <c r="G39" s="147">
        <f t="shared" si="4"/>
        <v>0</v>
      </c>
      <c r="H39" s="142"/>
      <c r="I39" s="142"/>
      <c r="J39" s="142"/>
      <c r="K39" s="149">
        <f t="shared" si="5"/>
        <v>0</v>
      </c>
    </row>
    <row r="40" spans="1:11" ht="15" customHeight="1" x14ac:dyDescent="0.15">
      <c r="A40" s="136">
        <f>PG!A41</f>
        <v>0</v>
      </c>
      <c r="B40" s="145">
        <f t="shared" si="3"/>
        <v>0</v>
      </c>
      <c r="C40" s="142" t="s">
        <v>104</v>
      </c>
      <c r="D40" s="146"/>
      <c r="E40" s="147">
        <v>155</v>
      </c>
      <c r="F40" s="159"/>
      <c r="G40" s="147">
        <f t="shared" si="4"/>
        <v>0</v>
      </c>
      <c r="H40" s="142"/>
      <c r="I40" s="142"/>
      <c r="J40" s="142"/>
      <c r="K40" s="149">
        <f t="shared" si="5"/>
        <v>0</v>
      </c>
    </row>
    <row r="41" spans="1:11" ht="15" customHeight="1" x14ac:dyDescent="0.15">
      <c r="A41" s="136">
        <f>PG!A42</f>
        <v>0</v>
      </c>
      <c r="B41" s="145">
        <f t="shared" si="3"/>
        <v>0</v>
      </c>
      <c r="C41" s="142" t="s">
        <v>106</v>
      </c>
      <c r="D41" s="146"/>
      <c r="E41" s="147">
        <v>145</v>
      </c>
      <c r="F41" s="159"/>
      <c r="G41" s="147">
        <f t="shared" si="4"/>
        <v>0</v>
      </c>
      <c r="H41" s="142"/>
      <c r="I41" s="142"/>
      <c r="J41" s="142"/>
      <c r="K41" s="149">
        <f t="shared" si="5"/>
        <v>0</v>
      </c>
    </row>
    <row r="42" spans="1:11" ht="15" customHeight="1" x14ac:dyDescent="0.15">
      <c r="A42" s="136">
        <f>PG!A43</f>
        <v>0</v>
      </c>
      <c r="B42" s="145">
        <f t="shared" si="3"/>
        <v>0</v>
      </c>
      <c r="C42" s="142" t="s">
        <v>107</v>
      </c>
      <c r="D42" s="146"/>
      <c r="E42" s="147">
        <v>125</v>
      </c>
      <c r="F42" s="159"/>
      <c r="G42" s="147">
        <f t="shared" si="4"/>
        <v>0</v>
      </c>
      <c r="H42" s="142"/>
      <c r="I42" s="142"/>
      <c r="J42" s="142"/>
      <c r="K42" s="149">
        <f t="shared" si="5"/>
        <v>0</v>
      </c>
    </row>
    <row r="43" spans="1:11" ht="15" customHeight="1" x14ac:dyDescent="0.15">
      <c r="A43" s="136">
        <f>PG!A44</f>
        <v>0</v>
      </c>
      <c r="B43" s="145">
        <f t="shared" si="3"/>
        <v>0</v>
      </c>
      <c r="C43" s="142" t="s">
        <v>108</v>
      </c>
      <c r="D43" s="146"/>
      <c r="E43" s="147">
        <v>110</v>
      </c>
      <c r="F43" s="159"/>
      <c r="G43" s="147">
        <f t="shared" si="4"/>
        <v>0</v>
      </c>
      <c r="H43" s="142"/>
      <c r="I43" s="142"/>
      <c r="J43" s="142"/>
      <c r="K43" s="149">
        <f t="shared" si="5"/>
        <v>0</v>
      </c>
    </row>
    <row r="44" spans="1:11" ht="15" customHeight="1" x14ac:dyDescent="0.15">
      <c r="A44" s="136">
        <f>PG!A45</f>
        <v>0</v>
      </c>
      <c r="B44" s="145">
        <f t="shared" si="3"/>
        <v>0</v>
      </c>
      <c r="C44" s="142" t="s">
        <v>110</v>
      </c>
      <c r="D44" s="146"/>
      <c r="E44" s="147">
        <v>100</v>
      </c>
      <c r="F44" s="159"/>
      <c r="G44" s="147">
        <f t="shared" si="4"/>
        <v>0</v>
      </c>
      <c r="H44" s="142"/>
      <c r="I44" s="142"/>
      <c r="J44" s="142"/>
      <c r="K44" s="149">
        <f t="shared" si="5"/>
        <v>0</v>
      </c>
    </row>
    <row r="45" spans="1:11" ht="15" customHeight="1" x14ac:dyDescent="0.15">
      <c r="A45" s="136">
        <f>PG!A46</f>
        <v>0</v>
      </c>
      <c r="B45" s="145">
        <f t="shared" si="3"/>
        <v>0</v>
      </c>
      <c r="C45" s="142" t="s">
        <v>111</v>
      </c>
      <c r="D45" s="146"/>
      <c r="E45" s="147">
        <v>50</v>
      </c>
      <c r="F45" s="159"/>
      <c r="G45" s="147">
        <f t="shared" si="4"/>
        <v>0</v>
      </c>
      <c r="H45" s="142"/>
      <c r="I45" s="142"/>
      <c r="J45" s="142"/>
      <c r="K45" s="149">
        <f t="shared" si="5"/>
        <v>0</v>
      </c>
    </row>
    <row r="46" spans="1:11" ht="15" customHeight="1" x14ac:dyDescent="0.15">
      <c r="A46" s="136">
        <f>PG!A47</f>
        <v>0</v>
      </c>
      <c r="B46" s="145">
        <f t="shared" si="3"/>
        <v>0</v>
      </c>
      <c r="C46" s="142" t="s">
        <v>45</v>
      </c>
      <c r="D46" s="146"/>
      <c r="E46" s="147">
        <v>130</v>
      </c>
      <c r="F46" s="159"/>
      <c r="G46" s="147">
        <f t="shared" si="4"/>
        <v>0</v>
      </c>
      <c r="H46" s="142"/>
      <c r="I46" s="142"/>
      <c r="J46" s="142"/>
      <c r="K46" s="149">
        <f t="shared" si="5"/>
        <v>0</v>
      </c>
    </row>
    <row r="47" spans="1:11" ht="15" customHeight="1" x14ac:dyDescent="0.15">
      <c r="A47" s="136">
        <f>PG!A48</f>
        <v>0</v>
      </c>
      <c r="B47" s="145">
        <f t="shared" si="3"/>
        <v>0</v>
      </c>
      <c r="C47" s="142" t="s">
        <v>112</v>
      </c>
      <c r="D47" s="146"/>
      <c r="E47" s="147">
        <v>150</v>
      </c>
      <c r="F47" s="159"/>
      <c r="G47" s="147">
        <f t="shared" si="4"/>
        <v>0</v>
      </c>
      <c r="H47" s="142"/>
      <c r="I47" s="142"/>
      <c r="J47" s="142"/>
      <c r="K47" s="149">
        <f t="shared" si="5"/>
        <v>0</v>
      </c>
    </row>
    <row r="48" spans="1:11" ht="15" customHeight="1" x14ac:dyDescent="0.15">
      <c r="A48" s="136">
        <f>PG!A49</f>
        <v>0</v>
      </c>
      <c r="B48" s="145">
        <f t="shared" si="3"/>
        <v>0</v>
      </c>
      <c r="C48" s="142" t="s">
        <v>113</v>
      </c>
      <c r="D48" s="146"/>
      <c r="E48" s="147">
        <v>155</v>
      </c>
      <c r="F48" s="159"/>
      <c r="G48" s="147">
        <f t="shared" si="4"/>
        <v>0</v>
      </c>
      <c r="H48" s="142"/>
      <c r="I48" s="142"/>
      <c r="J48" s="142"/>
      <c r="K48" s="149">
        <f t="shared" si="5"/>
        <v>0</v>
      </c>
    </row>
    <row r="49" spans="1:11" ht="16.5" customHeight="1" x14ac:dyDescent="0.15">
      <c r="A49" s="136">
        <f>PG!A51</f>
        <v>0</v>
      </c>
      <c r="B49" s="145">
        <f t="shared" si="3"/>
        <v>0</v>
      </c>
      <c r="C49" s="142" t="s">
        <v>117</v>
      </c>
      <c r="D49" s="146"/>
      <c r="E49" s="147">
        <v>80</v>
      </c>
      <c r="F49" s="159"/>
      <c r="G49" s="153">
        <f t="shared" si="4"/>
        <v>0</v>
      </c>
      <c r="H49" s="142"/>
      <c r="I49" s="142"/>
      <c r="J49" s="142"/>
      <c r="K49" s="154">
        <f t="shared" si="5"/>
        <v>0</v>
      </c>
    </row>
    <row r="50" spans="1:11" ht="15" customHeight="1" x14ac:dyDescent="0.15">
      <c r="A50" s="136"/>
      <c r="B50" s="145"/>
      <c r="C50" s="142"/>
      <c r="D50" s="156"/>
      <c r="E50" s="147"/>
      <c r="F50" s="159"/>
      <c r="G50" s="139">
        <f>SUM(G30:G49)</f>
        <v>0</v>
      </c>
      <c r="H50" s="142"/>
      <c r="I50" s="142"/>
      <c r="J50" s="142"/>
      <c r="K50" s="143">
        <f>SUM(K30:K49)</f>
        <v>0</v>
      </c>
    </row>
    <row r="51" spans="1:11" ht="15" customHeight="1" x14ac:dyDescent="0.15">
      <c r="A51" s="136"/>
      <c r="B51" s="155"/>
      <c r="C51" s="142"/>
      <c r="D51" s="156"/>
      <c r="E51" s="147"/>
      <c r="F51" s="159"/>
      <c r="G51" s="139"/>
      <c r="H51" s="142"/>
      <c r="I51" s="142"/>
      <c r="J51" s="142"/>
      <c r="K51" s="143"/>
    </row>
    <row r="52" spans="1:11" ht="15" customHeight="1" x14ac:dyDescent="0.15">
      <c r="A52" s="136"/>
      <c r="B52" s="155"/>
      <c r="C52" s="138" t="str">
        <f>'Budget Updated'!A24</f>
        <v>Dept Name 3</v>
      </c>
      <c r="D52" s="156"/>
      <c r="E52" s="147"/>
      <c r="F52" s="140">
        <f>+G73/($G$27+$G$50+$G$73+$G$78+$G$85)</f>
        <v>0</v>
      </c>
      <c r="G52" s="139">
        <f>'Budget Updated'!$H$16*F52</f>
        <v>0</v>
      </c>
      <c r="H52" s="141">
        <f>G52*(100%-'Budget Updated'!$B$8)</f>
        <v>0</v>
      </c>
      <c r="I52" s="139"/>
      <c r="J52" s="142"/>
      <c r="K52" s="149"/>
    </row>
    <row r="53" spans="1:11" ht="15" customHeight="1" x14ac:dyDescent="0.15">
      <c r="A53" s="136">
        <f>PG!A55</f>
        <v>0</v>
      </c>
      <c r="B53" s="145">
        <f t="shared" ref="B53:B72" si="6">D53/$B$4</f>
        <v>0</v>
      </c>
      <c r="C53" s="142" t="s">
        <v>89</v>
      </c>
      <c r="D53" s="146"/>
      <c r="E53" s="147">
        <v>315</v>
      </c>
      <c r="F53" s="159"/>
      <c r="G53" s="147">
        <f t="shared" ref="G53:G72" si="7">+D53*E53</f>
        <v>0</v>
      </c>
      <c r="H53" s="142"/>
      <c r="I53" s="142"/>
      <c r="J53" s="142"/>
      <c r="K53" s="149">
        <f t="shared" ref="K53:K72" si="8">IFERROR(G53/$G$52,0)</f>
        <v>0</v>
      </c>
    </row>
    <row r="54" spans="1:11" ht="15" customHeight="1" x14ac:dyDescent="0.15">
      <c r="A54" s="136">
        <f>PG!A56</f>
        <v>0</v>
      </c>
      <c r="B54" s="145">
        <f t="shared" si="6"/>
        <v>0</v>
      </c>
      <c r="C54" s="142" t="s">
        <v>91</v>
      </c>
      <c r="D54" s="146"/>
      <c r="E54" s="147">
        <v>310</v>
      </c>
      <c r="F54" s="159"/>
      <c r="G54" s="147">
        <f t="shared" si="7"/>
        <v>0</v>
      </c>
      <c r="H54" s="142"/>
      <c r="I54" s="142"/>
      <c r="J54" s="142"/>
      <c r="K54" s="149">
        <f t="shared" si="8"/>
        <v>0</v>
      </c>
    </row>
    <row r="55" spans="1:11" ht="15" customHeight="1" x14ac:dyDescent="0.15">
      <c r="A55" s="136">
        <f>PG!A57</f>
        <v>0</v>
      </c>
      <c r="B55" s="145">
        <f t="shared" si="6"/>
        <v>0</v>
      </c>
      <c r="C55" s="142" t="s">
        <v>92</v>
      </c>
      <c r="D55" s="146"/>
      <c r="E55" s="147">
        <v>250</v>
      </c>
      <c r="F55" s="159"/>
      <c r="G55" s="147">
        <f t="shared" si="7"/>
        <v>0</v>
      </c>
      <c r="H55" s="142"/>
      <c r="I55" s="142"/>
      <c r="J55" s="142"/>
      <c r="K55" s="149">
        <f t="shared" si="8"/>
        <v>0</v>
      </c>
    </row>
    <row r="56" spans="1:11" ht="15" customHeight="1" x14ac:dyDescent="0.15">
      <c r="A56" s="136">
        <f>PG!A58</f>
        <v>0</v>
      </c>
      <c r="B56" s="145">
        <f t="shared" si="6"/>
        <v>0</v>
      </c>
      <c r="C56" s="142" t="s">
        <v>94</v>
      </c>
      <c r="D56" s="146"/>
      <c r="E56" s="147">
        <v>175</v>
      </c>
      <c r="F56" s="159"/>
      <c r="G56" s="147">
        <f t="shared" si="7"/>
        <v>0</v>
      </c>
      <c r="H56" s="142"/>
      <c r="I56" s="142"/>
      <c r="J56" s="142"/>
      <c r="K56" s="149">
        <f t="shared" si="8"/>
        <v>0</v>
      </c>
    </row>
    <row r="57" spans="1:11" ht="15" customHeight="1" x14ac:dyDescent="0.15">
      <c r="A57" s="136">
        <f>PG!A59</f>
        <v>0</v>
      </c>
      <c r="B57" s="145">
        <f t="shared" si="6"/>
        <v>0</v>
      </c>
      <c r="C57" s="142" t="s">
        <v>96</v>
      </c>
      <c r="D57" s="146"/>
      <c r="E57" s="147">
        <v>170</v>
      </c>
      <c r="F57" s="159"/>
      <c r="G57" s="147">
        <f t="shared" si="7"/>
        <v>0</v>
      </c>
      <c r="H57" s="142"/>
      <c r="I57" s="142"/>
      <c r="J57" s="142"/>
      <c r="K57" s="149">
        <f t="shared" si="8"/>
        <v>0</v>
      </c>
    </row>
    <row r="58" spans="1:11" ht="15" customHeight="1" x14ac:dyDescent="0.15">
      <c r="A58" s="136">
        <f>PG!A60</f>
        <v>0</v>
      </c>
      <c r="B58" s="145">
        <f t="shared" si="6"/>
        <v>0</v>
      </c>
      <c r="C58" s="142" t="s">
        <v>97</v>
      </c>
      <c r="D58" s="146"/>
      <c r="E58" s="147">
        <v>150</v>
      </c>
      <c r="F58" s="159"/>
      <c r="G58" s="147">
        <f t="shared" si="7"/>
        <v>0</v>
      </c>
      <c r="H58" s="142"/>
      <c r="I58" s="142"/>
      <c r="J58" s="142"/>
      <c r="K58" s="149">
        <f t="shared" si="8"/>
        <v>0</v>
      </c>
    </row>
    <row r="59" spans="1:11" ht="15" customHeight="1" x14ac:dyDescent="0.15">
      <c r="A59" s="136">
        <f>PG!A61</f>
        <v>0</v>
      </c>
      <c r="B59" s="145">
        <f t="shared" si="6"/>
        <v>0</v>
      </c>
      <c r="C59" s="142" t="s">
        <v>99</v>
      </c>
      <c r="D59" s="146"/>
      <c r="E59" s="147">
        <v>155</v>
      </c>
      <c r="F59" s="159"/>
      <c r="G59" s="147">
        <f t="shared" si="7"/>
        <v>0</v>
      </c>
      <c r="H59" s="142"/>
      <c r="I59" s="142"/>
      <c r="J59" s="142"/>
      <c r="K59" s="149">
        <f t="shared" si="8"/>
        <v>0</v>
      </c>
    </row>
    <row r="60" spans="1:11" ht="15" customHeight="1" x14ac:dyDescent="0.15">
      <c r="A60" s="136">
        <f>PG!A62</f>
        <v>0</v>
      </c>
      <c r="B60" s="145">
        <f t="shared" si="6"/>
        <v>0</v>
      </c>
      <c r="C60" s="142" t="s">
        <v>100</v>
      </c>
      <c r="D60" s="146"/>
      <c r="E60" s="147">
        <v>140</v>
      </c>
      <c r="F60" s="159"/>
      <c r="G60" s="147">
        <f t="shared" si="7"/>
        <v>0</v>
      </c>
      <c r="H60" s="142"/>
      <c r="I60" s="142"/>
      <c r="J60" s="142"/>
      <c r="K60" s="149">
        <f t="shared" si="8"/>
        <v>0</v>
      </c>
    </row>
    <row r="61" spans="1:11" ht="15" customHeight="1" x14ac:dyDescent="0.15">
      <c r="A61" s="136">
        <f>PG!A63</f>
        <v>0</v>
      </c>
      <c r="B61" s="145">
        <f t="shared" si="6"/>
        <v>0</v>
      </c>
      <c r="C61" s="142" t="s">
        <v>102</v>
      </c>
      <c r="D61" s="146"/>
      <c r="E61" s="147">
        <v>115</v>
      </c>
      <c r="F61" s="159"/>
      <c r="G61" s="147">
        <f t="shared" si="7"/>
        <v>0</v>
      </c>
      <c r="H61" s="142"/>
      <c r="I61" s="142"/>
      <c r="J61" s="142"/>
      <c r="K61" s="149">
        <f t="shared" si="8"/>
        <v>0</v>
      </c>
    </row>
    <row r="62" spans="1:11" ht="15" customHeight="1" x14ac:dyDescent="0.15">
      <c r="A62" s="136">
        <f>PG!A64</f>
        <v>0</v>
      </c>
      <c r="B62" s="145">
        <f t="shared" si="6"/>
        <v>0</v>
      </c>
      <c r="C62" s="142" t="s">
        <v>103</v>
      </c>
      <c r="D62" s="146"/>
      <c r="E62" s="147">
        <v>65</v>
      </c>
      <c r="F62" s="159"/>
      <c r="G62" s="147">
        <f t="shared" si="7"/>
        <v>0</v>
      </c>
      <c r="H62" s="142"/>
      <c r="I62" s="142"/>
      <c r="J62" s="142"/>
      <c r="K62" s="149">
        <f t="shared" si="8"/>
        <v>0</v>
      </c>
    </row>
    <row r="63" spans="1:11" ht="15" customHeight="1" x14ac:dyDescent="0.15">
      <c r="A63" s="136">
        <f>PG!A65</f>
        <v>0</v>
      </c>
      <c r="B63" s="145">
        <f t="shared" si="6"/>
        <v>0</v>
      </c>
      <c r="C63" s="142" t="s">
        <v>104</v>
      </c>
      <c r="D63" s="146"/>
      <c r="E63" s="147">
        <v>155</v>
      </c>
      <c r="F63" s="159"/>
      <c r="G63" s="147">
        <f t="shared" si="7"/>
        <v>0</v>
      </c>
      <c r="H63" s="142"/>
      <c r="I63" s="142"/>
      <c r="J63" s="142"/>
      <c r="K63" s="149">
        <f t="shared" si="8"/>
        <v>0</v>
      </c>
    </row>
    <row r="64" spans="1:11" ht="15" customHeight="1" x14ac:dyDescent="0.15">
      <c r="A64" s="136">
        <f>PG!A66</f>
        <v>0</v>
      </c>
      <c r="B64" s="145">
        <f t="shared" si="6"/>
        <v>0</v>
      </c>
      <c r="C64" s="142" t="s">
        <v>106</v>
      </c>
      <c r="D64" s="146"/>
      <c r="E64" s="147">
        <v>145</v>
      </c>
      <c r="F64" s="159"/>
      <c r="G64" s="147">
        <f t="shared" si="7"/>
        <v>0</v>
      </c>
      <c r="H64" s="142"/>
      <c r="I64" s="142"/>
      <c r="J64" s="142"/>
      <c r="K64" s="149">
        <f t="shared" si="8"/>
        <v>0</v>
      </c>
    </row>
    <row r="65" spans="1:11" ht="15" customHeight="1" x14ac:dyDescent="0.15">
      <c r="A65" s="136">
        <f>PG!A67</f>
        <v>0</v>
      </c>
      <c r="B65" s="145">
        <f t="shared" si="6"/>
        <v>0</v>
      </c>
      <c r="C65" s="142" t="s">
        <v>107</v>
      </c>
      <c r="D65" s="146"/>
      <c r="E65" s="147">
        <v>125</v>
      </c>
      <c r="F65" s="159"/>
      <c r="G65" s="147">
        <f t="shared" si="7"/>
        <v>0</v>
      </c>
      <c r="H65" s="142"/>
      <c r="I65" s="142"/>
      <c r="J65" s="142"/>
      <c r="K65" s="149">
        <f t="shared" si="8"/>
        <v>0</v>
      </c>
    </row>
    <row r="66" spans="1:11" ht="15" customHeight="1" x14ac:dyDescent="0.15">
      <c r="A66" s="136">
        <f>PG!A68</f>
        <v>0</v>
      </c>
      <c r="B66" s="145">
        <f t="shared" si="6"/>
        <v>0</v>
      </c>
      <c r="C66" s="142" t="s">
        <v>108</v>
      </c>
      <c r="D66" s="146"/>
      <c r="E66" s="147">
        <v>110</v>
      </c>
      <c r="F66" s="159"/>
      <c r="G66" s="147">
        <f t="shared" si="7"/>
        <v>0</v>
      </c>
      <c r="H66" s="142"/>
      <c r="I66" s="142"/>
      <c r="J66" s="142"/>
      <c r="K66" s="149">
        <f t="shared" si="8"/>
        <v>0</v>
      </c>
    </row>
    <row r="67" spans="1:11" ht="15" customHeight="1" x14ac:dyDescent="0.15">
      <c r="A67" s="136">
        <f>PG!A69</f>
        <v>0</v>
      </c>
      <c r="B67" s="145">
        <f t="shared" si="6"/>
        <v>0</v>
      </c>
      <c r="C67" s="142" t="s">
        <v>110</v>
      </c>
      <c r="D67" s="146"/>
      <c r="E67" s="147">
        <v>100</v>
      </c>
      <c r="F67" s="159"/>
      <c r="G67" s="147">
        <f t="shared" si="7"/>
        <v>0</v>
      </c>
      <c r="H67" s="142"/>
      <c r="I67" s="142"/>
      <c r="J67" s="142"/>
      <c r="K67" s="149">
        <f t="shared" si="8"/>
        <v>0</v>
      </c>
    </row>
    <row r="68" spans="1:11" ht="15" customHeight="1" x14ac:dyDescent="0.15">
      <c r="A68" s="136">
        <f>PG!A70</f>
        <v>0</v>
      </c>
      <c r="B68" s="145">
        <f t="shared" si="6"/>
        <v>0</v>
      </c>
      <c r="C68" s="142" t="s">
        <v>111</v>
      </c>
      <c r="D68" s="146"/>
      <c r="E68" s="147">
        <v>50</v>
      </c>
      <c r="F68" s="159"/>
      <c r="G68" s="147">
        <f t="shared" si="7"/>
        <v>0</v>
      </c>
      <c r="H68" s="142"/>
      <c r="I68" s="142"/>
      <c r="J68" s="142"/>
      <c r="K68" s="149">
        <f t="shared" si="8"/>
        <v>0</v>
      </c>
    </row>
    <row r="69" spans="1:11" ht="15" customHeight="1" x14ac:dyDescent="0.15">
      <c r="A69" s="136">
        <f>PG!A71</f>
        <v>0</v>
      </c>
      <c r="B69" s="145">
        <f t="shared" si="6"/>
        <v>0</v>
      </c>
      <c r="C69" s="142" t="s">
        <v>45</v>
      </c>
      <c r="D69" s="146"/>
      <c r="E69" s="147">
        <v>130</v>
      </c>
      <c r="F69" s="159"/>
      <c r="G69" s="147">
        <f t="shared" si="7"/>
        <v>0</v>
      </c>
      <c r="H69" s="142"/>
      <c r="I69" s="142"/>
      <c r="J69" s="142"/>
      <c r="K69" s="149">
        <f t="shared" si="8"/>
        <v>0</v>
      </c>
    </row>
    <row r="70" spans="1:11" ht="15" customHeight="1" x14ac:dyDescent="0.15">
      <c r="A70" s="136">
        <f>PG!A72</f>
        <v>0</v>
      </c>
      <c r="B70" s="145">
        <f t="shared" si="6"/>
        <v>0</v>
      </c>
      <c r="C70" s="142" t="s">
        <v>112</v>
      </c>
      <c r="D70" s="146"/>
      <c r="E70" s="147">
        <v>150</v>
      </c>
      <c r="F70" s="159"/>
      <c r="G70" s="147">
        <f t="shared" si="7"/>
        <v>0</v>
      </c>
      <c r="H70" s="142"/>
      <c r="I70" s="142"/>
      <c r="J70" s="142"/>
      <c r="K70" s="149">
        <f t="shared" si="8"/>
        <v>0</v>
      </c>
    </row>
    <row r="71" spans="1:11" ht="15" customHeight="1" x14ac:dyDescent="0.15">
      <c r="A71" s="136">
        <f>PG!A73</f>
        <v>0</v>
      </c>
      <c r="B71" s="145">
        <f t="shared" si="6"/>
        <v>0</v>
      </c>
      <c r="C71" s="142" t="s">
        <v>113</v>
      </c>
      <c r="D71" s="146"/>
      <c r="E71" s="147">
        <v>155</v>
      </c>
      <c r="F71" s="159"/>
      <c r="G71" s="147">
        <f t="shared" si="7"/>
        <v>0</v>
      </c>
      <c r="H71" s="142"/>
      <c r="I71" s="142"/>
      <c r="J71" s="142"/>
      <c r="K71" s="149">
        <f t="shared" si="8"/>
        <v>0</v>
      </c>
    </row>
    <row r="72" spans="1:11" ht="16.5" customHeight="1" x14ac:dyDescent="0.15">
      <c r="A72" s="136">
        <f>PG!A75</f>
        <v>0</v>
      </c>
      <c r="B72" s="145">
        <f t="shared" si="6"/>
        <v>0</v>
      </c>
      <c r="C72" s="142" t="s">
        <v>117</v>
      </c>
      <c r="D72" s="146"/>
      <c r="E72" s="147">
        <v>80</v>
      </c>
      <c r="F72" s="159"/>
      <c r="G72" s="153">
        <f t="shared" si="7"/>
        <v>0</v>
      </c>
      <c r="H72" s="142"/>
      <c r="I72" s="142"/>
      <c r="J72" s="142"/>
      <c r="K72" s="154">
        <f t="shared" si="8"/>
        <v>0</v>
      </c>
    </row>
    <row r="73" spans="1:11" ht="15" customHeight="1" x14ac:dyDescent="0.15">
      <c r="A73" s="136"/>
      <c r="B73" s="145"/>
      <c r="C73" s="142"/>
      <c r="D73" s="156"/>
      <c r="E73" s="147"/>
      <c r="F73" s="159"/>
      <c r="G73" s="139">
        <f>SUM(G53:G72)</f>
        <v>0</v>
      </c>
      <c r="H73" s="142"/>
      <c r="I73" s="142"/>
      <c r="J73" s="142"/>
      <c r="K73" s="143">
        <f>SUM(K53:K72)</f>
        <v>0</v>
      </c>
    </row>
    <row r="74" spans="1:11" ht="15" customHeight="1" x14ac:dyDescent="0.15">
      <c r="A74" s="136"/>
      <c r="B74" s="145"/>
      <c r="C74" s="142"/>
      <c r="D74" s="156"/>
      <c r="E74" s="147"/>
      <c r="F74" s="159"/>
      <c r="G74" s="139"/>
      <c r="H74" s="142"/>
      <c r="I74" s="142"/>
      <c r="J74" s="142"/>
      <c r="K74" s="143"/>
    </row>
    <row r="75" spans="1:11" ht="15" customHeight="1" x14ac:dyDescent="0.15">
      <c r="A75" s="136"/>
      <c r="B75" s="145"/>
      <c r="C75" s="138" t="str">
        <f>'Budget Updated'!A25</f>
        <v>Mechanical (consultant)</v>
      </c>
      <c r="D75" s="156"/>
      <c r="E75" s="147"/>
      <c r="F75" s="140">
        <f>+G78/($G$27+$G$50+$G$73+$G$78+$G$85)</f>
        <v>0</v>
      </c>
      <c r="G75" s="139">
        <f>'Budget Updated'!$H$16*F75</f>
        <v>0</v>
      </c>
      <c r="H75" s="141">
        <f>G75*(100%-'Budget Updated'!$B$8)</f>
        <v>0</v>
      </c>
      <c r="I75" s="142"/>
      <c r="J75" s="142"/>
      <c r="K75" s="143"/>
    </row>
    <row r="76" spans="1:11" ht="15" customHeight="1" x14ac:dyDescent="0.15">
      <c r="A76" s="136">
        <f>PG!A79</f>
        <v>0</v>
      </c>
      <c r="B76" s="145">
        <f>D76/$B$4</f>
        <v>0</v>
      </c>
      <c r="C76" s="142" t="s">
        <v>118</v>
      </c>
      <c r="D76" s="146"/>
      <c r="E76" s="147">
        <v>230</v>
      </c>
      <c r="F76" s="159"/>
      <c r="G76" s="147">
        <f>+D76*E76</f>
        <v>0</v>
      </c>
      <c r="H76" s="142"/>
      <c r="I76" s="142"/>
      <c r="J76" s="142"/>
      <c r="K76" s="149">
        <f>IFERROR(G76/$G$75,0)</f>
        <v>0</v>
      </c>
    </row>
    <row r="77" spans="1:11" ht="15" customHeight="1" x14ac:dyDescent="0.15">
      <c r="A77" s="136">
        <f>PG!A80</f>
        <v>0</v>
      </c>
      <c r="B77" s="145">
        <f>D77/$B$4</f>
        <v>0</v>
      </c>
      <c r="C77" s="142" t="s">
        <v>119</v>
      </c>
      <c r="D77" s="146"/>
      <c r="E77" s="147">
        <v>195</v>
      </c>
      <c r="F77" s="159"/>
      <c r="G77" s="147">
        <f>+D77*E77</f>
        <v>0</v>
      </c>
      <c r="H77" s="142"/>
      <c r="I77" s="142"/>
      <c r="J77" s="142"/>
      <c r="K77" s="154">
        <f>IFERROR(G77/$G$75,0)</f>
        <v>0</v>
      </c>
    </row>
    <row r="78" spans="1:11" ht="15" customHeight="1" x14ac:dyDescent="0.15">
      <c r="A78" s="136"/>
      <c r="B78" s="145"/>
      <c r="C78" s="142"/>
      <c r="D78" s="156"/>
      <c r="E78" s="147"/>
      <c r="F78" s="159"/>
      <c r="G78" s="139">
        <f>SUM(G76:G77)</f>
        <v>0</v>
      </c>
      <c r="H78" s="142"/>
      <c r="I78" s="142"/>
      <c r="J78" s="142"/>
      <c r="K78" s="143">
        <f>SUM(K76:K77)</f>
        <v>0</v>
      </c>
    </row>
    <row r="79" spans="1:11" ht="15" customHeight="1" x14ac:dyDescent="0.15">
      <c r="A79" s="136"/>
      <c r="B79" s="145"/>
      <c r="C79" s="142"/>
      <c r="D79" s="156"/>
      <c r="E79" s="147"/>
      <c r="F79" s="159"/>
      <c r="G79" s="139"/>
      <c r="H79" s="142"/>
      <c r="I79" s="142"/>
      <c r="J79" s="142"/>
      <c r="K79" s="143"/>
    </row>
    <row r="80" spans="1:11" ht="15" customHeight="1" x14ac:dyDescent="0.15">
      <c r="A80" s="136"/>
      <c r="B80" s="145"/>
      <c r="C80" s="138" t="str">
        <f>'Budget Updated'!A26</f>
        <v>Misc</v>
      </c>
      <c r="D80" s="156"/>
      <c r="E80" s="147"/>
      <c r="F80" s="140">
        <f>+G85/($G$27+$G$50+$G$73+$G$78+$G$85)</f>
        <v>0</v>
      </c>
      <c r="G80" s="139">
        <f>'Budget Updated'!$H$16*F80</f>
        <v>0</v>
      </c>
      <c r="H80" s="141">
        <f>G80*(100%-'Budget Updated'!$B$8)</f>
        <v>0</v>
      </c>
      <c r="I80" s="139"/>
      <c r="J80" s="142"/>
      <c r="K80" s="143"/>
    </row>
    <row r="81" spans="1:11" ht="15" customHeight="1" x14ac:dyDescent="0.15">
      <c r="A81" s="136">
        <f>PG!A84</f>
        <v>0</v>
      </c>
      <c r="B81" s="145">
        <f>D81/$B$4</f>
        <v>0</v>
      </c>
      <c r="C81" s="142"/>
      <c r="D81" s="146"/>
      <c r="E81" s="147">
        <f>PG!E84</f>
        <v>0</v>
      </c>
      <c r="F81" s="159"/>
      <c r="G81" s="147">
        <f>+D81*E81</f>
        <v>0</v>
      </c>
      <c r="H81" s="142"/>
      <c r="I81" s="142"/>
      <c r="J81" s="142"/>
      <c r="K81" s="149">
        <f>IFERROR(G81/$G$80,0)</f>
        <v>0</v>
      </c>
    </row>
    <row r="82" spans="1:11" ht="15" customHeight="1" x14ac:dyDescent="0.15">
      <c r="A82" s="136">
        <f>PG!A85</f>
        <v>0</v>
      </c>
      <c r="B82" s="145">
        <f>D82/$B$4</f>
        <v>0</v>
      </c>
      <c r="C82" s="142"/>
      <c r="D82" s="146"/>
      <c r="E82" s="147">
        <f>PG!E85</f>
        <v>0</v>
      </c>
      <c r="F82" s="159"/>
      <c r="G82" s="147">
        <f>+D82*E82</f>
        <v>0</v>
      </c>
      <c r="H82" s="142"/>
      <c r="I82" s="142"/>
      <c r="J82" s="142"/>
      <c r="K82" s="149">
        <f>IFERROR(G82/$G$80,0)</f>
        <v>0</v>
      </c>
    </row>
    <row r="83" spans="1:11" ht="15" customHeight="1" x14ac:dyDescent="0.15">
      <c r="A83" s="136">
        <f>PG!A86</f>
        <v>0</v>
      </c>
      <c r="B83" s="145">
        <f>D83/$B$4</f>
        <v>0</v>
      </c>
      <c r="C83" s="142"/>
      <c r="D83" s="146"/>
      <c r="E83" s="147">
        <f>PG!E86</f>
        <v>0</v>
      </c>
      <c r="F83" s="159"/>
      <c r="G83" s="147">
        <f>+D83*E83</f>
        <v>0</v>
      </c>
      <c r="H83" s="142"/>
      <c r="I83" s="142"/>
      <c r="J83" s="142"/>
      <c r="K83" s="149">
        <f>IFERROR(G83/$G$80,0)</f>
        <v>0</v>
      </c>
    </row>
    <row r="84" spans="1:11" ht="16.5" customHeight="1" x14ac:dyDescent="0.15">
      <c r="A84" s="136">
        <f>PG!A87</f>
        <v>0</v>
      </c>
      <c r="B84" s="145">
        <f>D84/$B$4</f>
        <v>0</v>
      </c>
      <c r="C84" s="142"/>
      <c r="D84" s="146"/>
      <c r="E84" s="147">
        <f>PG!E87</f>
        <v>0</v>
      </c>
      <c r="F84" s="148"/>
      <c r="G84" s="153">
        <f>E84*D84</f>
        <v>0</v>
      </c>
      <c r="H84" s="142"/>
      <c r="I84" s="142"/>
      <c r="J84" s="142"/>
      <c r="K84" s="154">
        <f>IFERROR(G84/$G$80,0)</f>
        <v>0</v>
      </c>
    </row>
    <row r="85" spans="1:11" ht="15" customHeight="1" x14ac:dyDescent="0.15">
      <c r="A85" s="136"/>
      <c r="B85" s="157"/>
      <c r="C85" s="142"/>
      <c r="D85" s="156"/>
      <c r="E85" s="147"/>
      <c r="F85" s="159"/>
      <c r="G85" s="139">
        <f>SUM(G81:G84)</f>
        <v>0</v>
      </c>
      <c r="H85" s="142"/>
      <c r="I85" s="142"/>
      <c r="J85" s="142"/>
      <c r="K85" s="143">
        <f>SUM(K81:K84)</f>
        <v>0</v>
      </c>
    </row>
    <row r="86" spans="1:11" ht="15.75" customHeight="1" x14ac:dyDescent="0.15">
      <c r="A86" s="136"/>
      <c r="B86" s="157"/>
      <c r="C86" s="142"/>
      <c r="D86" s="156"/>
      <c r="E86" s="147"/>
      <c r="F86" s="159"/>
      <c r="G86" s="139"/>
      <c r="H86" s="142"/>
      <c r="I86" s="142"/>
      <c r="J86" s="142"/>
      <c r="K86" s="143"/>
    </row>
    <row r="87" spans="1:11" ht="15.75" customHeight="1" x14ac:dyDescent="0.15">
      <c r="A87" s="160"/>
      <c r="B87" s="161"/>
      <c r="C87" s="161"/>
      <c r="D87" s="162">
        <f>SUM(D7:D85)</f>
        <v>366</v>
      </c>
      <c r="E87" s="163"/>
      <c r="F87" s="164">
        <f>F80+F75+F52+F6+F29</f>
        <v>1</v>
      </c>
      <c r="G87" s="165">
        <f>-(-G6-G52-G75-G80-G29)</f>
        <v>70000.000000000015</v>
      </c>
      <c r="H87" s="163"/>
      <c r="I87" s="161"/>
      <c r="J87" s="161"/>
      <c r="K87" s="166">
        <f>SUM(G27,G50,G73,G78,G85)/SUM(G6,G29,G52,G75,G80)</f>
        <v>0.78028571428571414</v>
      </c>
    </row>
    <row r="88" spans="1:11" ht="15.75" customHeight="1" x14ac:dyDescent="0.15">
      <c r="G88" s="167">
        <f>+G87-'Budget Updated'!H16</f>
        <v>0</v>
      </c>
    </row>
    <row r="89" spans="1:11" ht="15.75" customHeight="1" x14ac:dyDescent="0.15">
      <c r="A89" s="160"/>
      <c r="B89" s="161"/>
      <c r="C89" s="161"/>
      <c r="D89" s="168"/>
      <c r="E89" s="163"/>
      <c r="F89" s="169" t="s">
        <v>120</v>
      </c>
      <c r="G89" s="165">
        <f>SUM(G85+G78+G73+G50+G27)</f>
        <v>54620</v>
      </c>
      <c r="H89" s="170">
        <f>SUM(H80+H75+H52+H29+H6)</f>
        <v>56000.000000000015</v>
      </c>
      <c r="I89" s="161"/>
      <c r="J89" s="161"/>
      <c r="K89" s="166"/>
    </row>
    <row r="90" spans="1:11" ht="14.25" customHeight="1" x14ac:dyDescent="0.15">
      <c r="D90" s="172"/>
    </row>
    <row r="91" spans="1:11" ht="14.25" customHeight="1" x14ac:dyDescent="0.15">
      <c r="D91" s="172"/>
    </row>
  </sheetData>
  <mergeCells count="1">
    <mergeCell ref="A3:K3"/>
  </mergeCells>
  <pageMargins left="0.7" right="0.7" top="0.75" bottom="0.75" header="0.511811023622047" footer="0.511811023622047"/>
  <pageSetup fitToHeight="0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91"/>
  <sheetViews>
    <sheetView zoomScaleNormal="100" workbookViewId="0">
      <pane ySplit="4" topLeftCell="A5" activePane="bottomLeft" state="frozen"/>
      <selection pane="bottomLeft" activeCell="D9" sqref="D9"/>
    </sheetView>
  </sheetViews>
  <sheetFormatPr baseColWidth="10" defaultColWidth="9.1640625" defaultRowHeight="14" x14ac:dyDescent="0.15"/>
  <cols>
    <col min="1" max="1" width="9.1640625" style="115"/>
    <col min="2" max="2" width="9.33203125" style="115" customWidth="1"/>
    <col min="3" max="3" width="40.5" style="115" customWidth="1"/>
    <col min="4" max="5" width="10.6640625" style="115" customWidth="1"/>
    <col min="6" max="6" width="15.5" style="116" customWidth="1"/>
    <col min="7" max="8" width="14.6640625" style="115" customWidth="1"/>
    <col min="9" max="9" width="19" style="115" customWidth="1"/>
    <col min="10" max="10" width="17.5" style="115" customWidth="1"/>
    <col min="11" max="11" width="22.1640625" style="115" customWidth="1"/>
    <col min="12" max="16384" width="9.1640625" style="115"/>
  </cols>
  <sheetData>
    <row r="1" spans="1:11" ht="30" customHeight="1" x14ac:dyDescent="0.15">
      <c r="A1" s="175" t="str">
        <f>+'Budget Updated'!A2</f>
        <v>Oakhaven Public Safety Campus  -  GRC-26-0142</v>
      </c>
    </row>
    <row r="3" spans="1:11" ht="15.75" customHeight="1" x14ac:dyDescent="0.15">
      <c r="A3" s="12" t="str">
        <f>+'Budget Updated'!A17</f>
        <v>Construction Administration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30" customHeight="1" x14ac:dyDescent="0.15">
      <c r="A4" s="118"/>
      <c r="B4" s="119">
        <f>(+J5-I5)/7</f>
        <v>78.142857142857139</v>
      </c>
      <c r="C4" s="120" t="s">
        <v>80</v>
      </c>
      <c r="D4" s="121"/>
      <c r="E4" s="122"/>
      <c r="F4" s="123" t="s">
        <v>81</v>
      </c>
      <c r="G4" s="124" t="s">
        <v>82</v>
      </c>
      <c r="H4" s="125" t="s">
        <v>83</v>
      </c>
      <c r="I4" s="126" t="s">
        <v>84</v>
      </c>
      <c r="J4" s="126" t="s">
        <v>85</v>
      </c>
      <c r="K4" s="127" t="s">
        <v>86</v>
      </c>
    </row>
    <row r="5" spans="1:11" ht="15" customHeight="1" x14ac:dyDescent="0.15">
      <c r="A5" s="128"/>
      <c r="B5" s="129" t="s">
        <v>87</v>
      </c>
      <c r="C5" s="120"/>
      <c r="D5" s="120"/>
      <c r="E5" s="130"/>
      <c r="F5" s="131"/>
      <c r="G5" s="132"/>
      <c r="H5" s="133"/>
      <c r="I5" s="134">
        <f>'Budget Updated'!C17</f>
        <v>46585</v>
      </c>
      <c r="J5" s="134">
        <f>'Budget Updated'!D17</f>
        <v>47132</v>
      </c>
      <c r="K5" s="135"/>
    </row>
    <row r="6" spans="1:11" ht="15" customHeight="1" x14ac:dyDescent="0.15">
      <c r="A6" s="136"/>
      <c r="B6" s="137"/>
      <c r="C6" s="138" t="str">
        <f>'Budget Updated'!A22</f>
        <v>Architecture / Interiors</v>
      </c>
      <c r="D6" s="138" t="s">
        <v>88</v>
      </c>
      <c r="E6" s="139" t="s">
        <v>51</v>
      </c>
      <c r="F6" s="140">
        <f>+G27/($G$27+$G$50+$G$73+$G$78+$G$85)</f>
        <v>1</v>
      </c>
      <c r="G6" s="139">
        <f>'Budget Updated'!$H$17*F6</f>
        <v>280000.00000000006</v>
      </c>
      <c r="H6" s="141">
        <f>G6*(100%-'Budget Updated'!$B$8)</f>
        <v>224000.00000000006</v>
      </c>
      <c r="I6" s="139"/>
      <c r="J6" s="142"/>
      <c r="K6" s="143"/>
    </row>
    <row r="7" spans="1:11" ht="15" customHeight="1" x14ac:dyDescent="0.15">
      <c r="A7" s="136">
        <f>PG!A7</f>
        <v>0</v>
      </c>
      <c r="B7" s="145">
        <f t="shared" ref="B7:B26" si="0">D7/$B$4</f>
        <v>0</v>
      </c>
      <c r="C7" s="142" t="s">
        <v>89</v>
      </c>
      <c r="D7" s="146"/>
      <c r="E7" s="147">
        <v>315</v>
      </c>
      <c r="F7" s="159"/>
      <c r="G7" s="147">
        <f t="shared" ref="G7:G20" si="1">E7*D7</f>
        <v>0</v>
      </c>
      <c r="H7" s="139"/>
      <c r="I7" s="139"/>
      <c r="J7" s="142"/>
      <c r="K7" s="149">
        <f t="shared" ref="K7:K26" si="2">IFERROR(G7/$G$6,0)</f>
        <v>0</v>
      </c>
    </row>
    <row r="8" spans="1:11" ht="15" customHeight="1" x14ac:dyDescent="0.15">
      <c r="A8" s="136" t="str">
        <f>PG!A8</f>
        <v>Marcus W.</v>
      </c>
      <c r="B8" s="145">
        <f t="shared" si="0"/>
        <v>0.51188299817184646</v>
      </c>
      <c r="C8" s="142" t="s">
        <v>91</v>
      </c>
      <c r="D8" s="146">
        <v>40</v>
      </c>
      <c r="E8" s="147">
        <v>310</v>
      </c>
      <c r="F8" s="159"/>
      <c r="G8" s="147">
        <f t="shared" si="1"/>
        <v>12400</v>
      </c>
      <c r="H8" s="139"/>
      <c r="I8" s="139"/>
      <c r="J8" s="142"/>
      <c r="K8" s="149">
        <f t="shared" si="2"/>
        <v>4.4285714285714275E-2</v>
      </c>
    </row>
    <row r="9" spans="1:11" ht="15" customHeight="1" x14ac:dyDescent="0.15">
      <c r="A9" s="136">
        <f>PG!A9</f>
        <v>0</v>
      </c>
      <c r="B9" s="145">
        <f t="shared" si="0"/>
        <v>0</v>
      </c>
      <c r="C9" s="142" t="s">
        <v>92</v>
      </c>
      <c r="D9" s="146"/>
      <c r="E9" s="147">
        <v>250</v>
      </c>
      <c r="F9" s="159"/>
      <c r="G9" s="147">
        <f t="shared" si="1"/>
        <v>0</v>
      </c>
      <c r="H9" s="139"/>
      <c r="I9" s="139"/>
      <c r="J9" s="142"/>
      <c r="K9" s="149">
        <f t="shared" si="2"/>
        <v>0</v>
      </c>
    </row>
    <row r="10" spans="1:11" ht="15" customHeight="1" x14ac:dyDescent="0.15">
      <c r="A10" s="136" t="str">
        <f>PG!A10</f>
        <v>Dana R</v>
      </c>
      <c r="B10" s="145">
        <f t="shared" si="0"/>
        <v>5.1188299817184646</v>
      </c>
      <c r="C10" s="142" t="s">
        <v>94</v>
      </c>
      <c r="D10" s="146">
        <v>400</v>
      </c>
      <c r="E10" s="147">
        <v>175</v>
      </c>
      <c r="F10" s="159"/>
      <c r="G10" s="147">
        <f t="shared" si="1"/>
        <v>70000</v>
      </c>
      <c r="H10" s="139"/>
      <c r="I10" s="139"/>
      <c r="J10" s="142"/>
      <c r="K10" s="149">
        <f t="shared" si="2"/>
        <v>0.24999999999999994</v>
      </c>
    </row>
    <row r="11" spans="1:11" ht="15" customHeight="1" x14ac:dyDescent="0.15">
      <c r="A11" s="136" t="str">
        <f>PG!A11</f>
        <v>Roger S</v>
      </c>
      <c r="B11" s="145">
        <f t="shared" si="0"/>
        <v>5.1188299817184646</v>
      </c>
      <c r="C11" s="142" t="s">
        <v>96</v>
      </c>
      <c r="D11" s="146">
        <v>400</v>
      </c>
      <c r="E11" s="147">
        <v>170</v>
      </c>
      <c r="F11" s="159"/>
      <c r="G11" s="147">
        <f t="shared" si="1"/>
        <v>68000</v>
      </c>
      <c r="H11" s="139"/>
      <c r="I11" s="139"/>
      <c r="J11" s="142"/>
      <c r="K11" s="149">
        <f t="shared" si="2"/>
        <v>0.2428571428571428</v>
      </c>
    </row>
    <row r="12" spans="1:11" ht="15" customHeight="1" x14ac:dyDescent="0.15">
      <c r="A12" s="136">
        <f>PG!A12</f>
        <v>0</v>
      </c>
      <c r="B12" s="145">
        <f t="shared" si="0"/>
        <v>0</v>
      </c>
      <c r="C12" s="142" t="s">
        <v>97</v>
      </c>
      <c r="D12" s="146"/>
      <c r="E12" s="147">
        <v>150</v>
      </c>
      <c r="F12" s="159"/>
      <c r="G12" s="147">
        <f t="shared" si="1"/>
        <v>0</v>
      </c>
      <c r="H12" s="139"/>
      <c r="I12" s="139"/>
      <c r="J12" s="142"/>
      <c r="K12" s="149">
        <f t="shared" si="2"/>
        <v>0</v>
      </c>
    </row>
    <row r="13" spans="1:11" ht="15" customHeight="1" x14ac:dyDescent="0.15">
      <c r="A13" s="136" t="str">
        <f>PG!A13</f>
        <v>Sebastian Z</v>
      </c>
      <c r="B13" s="145">
        <f t="shared" si="0"/>
        <v>3.1992687385740406</v>
      </c>
      <c r="C13" s="142" t="s">
        <v>99</v>
      </c>
      <c r="D13" s="146">
        <v>250</v>
      </c>
      <c r="E13" s="147">
        <v>155</v>
      </c>
      <c r="F13" s="159"/>
      <c r="G13" s="147">
        <f t="shared" si="1"/>
        <v>38750</v>
      </c>
      <c r="H13" s="139"/>
      <c r="I13" s="139"/>
      <c r="J13" s="142"/>
      <c r="K13" s="149">
        <f t="shared" si="2"/>
        <v>0.13839285714285712</v>
      </c>
    </row>
    <row r="14" spans="1:11" ht="15" customHeight="1" x14ac:dyDescent="0.15">
      <c r="A14" s="136">
        <f>PG!A14</f>
        <v>0</v>
      </c>
      <c r="B14" s="145">
        <f t="shared" si="0"/>
        <v>0</v>
      </c>
      <c r="C14" s="142" t="s">
        <v>100</v>
      </c>
      <c r="D14" s="146"/>
      <c r="E14" s="147">
        <v>140</v>
      </c>
      <c r="F14" s="159"/>
      <c r="G14" s="147">
        <f t="shared" si="1"/>
        <v>0</v>
      </c>
      <c r="H14" s="139"/>
      <c r="I14" s="139"/>
      <c r="J14" s="142"/>
      <c r="K14" s="149">
        <f t="shared" si="2"/>
        <v>0</v>
      </c>
    </row>
    <row r="15" spans="1:11" ht="15" customHeight="1" x14ac:dyDescent="0.15">
      <c r="A15" s="136" t="str">
        <f>PG!A15</f>
        <v>Amy T</v>
      </c>
      <c r="B15" s="145">
        <f t="shared" si="0"/>
        <v>3.1992687385740406</v>
      </c>
      <c r="C15" s="142" t="s">
        <v>102</v>
      </c>
      <c r="D15" s="146">
        <v>250</v>
      </c>
      <c r="E15" s="147">
        <v>115</v>
      </c>
      <c r="F15" s="159"/>
      <c r="G15" s="147">
        <f t="shared" si="1"/>
        <v>28750</v>
      </c>
      <c r="H15" s="139"/>
      <c r="I15" s="139"/>
      <c r="J15" s="142"/>
      <c r="K15" s="149">
        <f t="shared" si="2"/>
        <v>0.10267857142857141</v>
      </c>
    </row>
    <row r="16" spans="1:11" ht="15" customHeight="1" x14ac:dyDescent="0.15">
      <c r="A16" s="136">
        <f>PG!A16</f>
        <v>0</v>
      </c>
      <c r="B16" s="145">
        <f t="shared" si="0"/>
        <v>0</v>
      </c>
      <c r="C16" s="142" t="s">
        <v>103</v>
      </c>
      <c r="D16" s="146"/>
      <c r="E16" s="147">
        <v>65</v>
      </c>
      <c r="F16" s="159"/>
      <c r="G16" s="147">
        <f t="shared" si="1"/>
        <v>0</v>
      </c>
      <c r="H16" s="142"/>
      <c r="I16" s="142"/>
      <c r="J16" s="142"/>
      <c r="K16" s="149">
        <f t="shared" si="2"/>
        <v>0</v>
      </c>
    </row>
    <row r="17" spans="1:11" ht="15" customHeight="1" x14ac:dyDescent="0.15">
      <c r="A17" s="136">
        <f>PG!A17</f>
        <v>0</v>
      </c>
      <c r="B17" s="145">
        <f t="shared" si="0"/>
        <v>0</v>
      </c>
      <c r="C17" s="142" t="s">
        <v>104</v>
      </c>
      <c r="D17" s="146"/>
      <c r="E17" s="147">
        <v>155</v>
      </c>
      <c r="F17" s="159"/>
      <c r="G17" s="147">
        <f t="shared" si="1"/>
        <v>0</v>
      </c>
      <c r="H17" s="142"/>
      <c r="I17" s="142"/>
      <c r="J17" s="142"/>
      <c r="K17" s="149">
        <f t="shared" si="2"/>
        <v>0</v>
      </c>
    </row>
    <row r="18" spans="1:11" ht="15" customHeight="1" x14ac:dyDescent="0.15">
      <c r="A18" s="136" t="str">
        <f>PG!A18</f>
        <v>Miranda G.</v>
      </c>
      <c r="B18" s="145">
        <f t="shared" si="0"/>
        <v>2.5594149908592323</v>
      </c>
      <c r="C18" s="142" t="s">
        <v>106</v>
      </c>
      <c r="D18" s="146">
        <v>200</v>
      </c>
      <c r="E18" s="147">
        <v>145</v>
      </c>
      <c r="F18" s="159"/>
      <c r="G18" s="147">
        <f t="shared" si="1"/>
        <v>29000</v>
      </c>
      <c r="H18" s="142"/>
      <c r="I18" s="142"/>
      <c r="J18" s="142"/>
      <c r="K18" s="149">
        <f t="shared" si="2"/>
        <v>0.10357142857142855</v>
      </c>
    </row>
    <row r="19" spans="1:11" ht="15" customHeight="1" x14ac:dyDescent="0.15">
      <c r="A19" s="136">
        <f>PG!A19</f>
        <v>0</v>
      </c>
      <c r="B19" s="145">
        <f t="shared" si="0"/>
        <v>0</v>
      </c>
      <c r="C19" s="142" t="s">
        <v>107</v>
      </c>
      <c r="D19" s="146"/>
      <c r="E19" s="147">
        <v>125</v>
      </c>
      <c r="F19" s="159"/>
      <c r="G19" s="147">
        <f t="shared" si="1"/>
        <v>0</v>
      </c>
      <c r="H19" s="142"/>
      <c r="I19" s="142"/>
      <c r="J19" s="142"/>
      <c r="K19" s="149">
        <f t="shared" si="2"/>
        <v>0</v>
      </c>
    </row>
    <row r="20" spans="1:11" ht="15" customHeight="1" x14ac:dyDescent="0.15">
      <c r="A20" s="136">
        <f>PG!A20</f>
        <v>0</v>
      </c>
      <c r="B20" s="145">
        <f t="shared" si="0"/>
        <v>0</v>
      </c>
      <c r="C20" s="142" t="s">
        <v>108</v>
      </c>
      <c r="D20" s="146"/>
      <c r="E20" s="147">
        <v>110</v>
      </c>
      <c r="F20" s="159"/>
      <c r="G20" s="147">
        <f t="shared" si="1"/>
        <v>0</v>
      </c>
      <c r="H20" s="142"/>
      <c r="I20" s="142"/>
      <c r="J20" s="142"/>
      <c r="K20" s="149">
        <f t="shared" si="2"/>
        <v>0</v>
      </c>
    </row>
    <row r="21" spans="1:11" ht="15" customHeight="1" x14ac:dyDescent="0.15">
      <c r="A21" s="136" t="str">
        <f>PG!A21</f>
        <v>Grant H</v>
      </c>
      <c r="B21" s="145">
        <f t="shared" si="0"/>
        <v>2.5594149908592323</v>
      </c>
      <c r="C21" s="142" t="s">
        <v>110</v>
      </c>
      <c r="D21" s="146">
        <v>200</v>
      </c>
      <c r="E21" s="147">
        <v>100</v>
      </c>
      <c r="F21" s="159"/>
      <c r="G21" s="147">
        <f>+D21*E21</f>
        <v>20000</v>
      </c>
      <c r="H21" s="142"/>
      <c r="I21" s="142"/>
      <c r="J21" s="142"/>
      <c r="K21" s="149">
        <f t="shared" si="2"/>
        <v>7.1428571428571411E-2</v>
      </c>
    </row>
    <row r="22" spans="1:11" ht="15" customHeight="1" x14ac:dyDescent="0.15">
      <c r="A22" s="136">
        <f>PG!A22</f>
        <v>0</v>
      </c>
      <c r="B22" s="145">
        <f t="shared" si="0"/>
        <v>0</v>
      </c>
      <c r="C22" s="142" t="s">
        <v>111</v>
      </c>
      <c r="D22" s="146"/>
      <c r="E22" s="147">
        <v>50</v>
      </c>
      <c r="F22" s="159"/>
      <c r="G22" s="147">
        <f>+D22*E22</f>
        <v>0</v>
      </c>
      <c r="H22" s="142"/>
      <c r="I22" s="142"/>
      <c r="J22" s="142"/>
      <c r="K22" s="149">
        <f t="shared" si="2"/>
        <v>0</v>
      </c>
    </row>
    <row r="23" spans="1:11" ht="15" customHeight="1" x14ac:dyDescent="0.15">
      <c r="A23" s="136">
        <f>PG!A23</f>
        <v>0</v>
      </c>
      <c r="B23" s="145">
        <f t="shared" si="0"/>
        <v>0</v>
      </c>
      <c r="C23" s="142" t="s">
        <v>45</v>
      </c>
      <c r="D23" s="146"/>
      <c r="E23" s="147">
        <v>130</v>
      </c>
      <c r="F23" s="159"/>
      <c r="G23" s="147">
        <f>+D23*E23</f>
        <v>0</v>
      </c>
      <c r="H23" s="142"/>
      <c r="I23" s="142"/>
      <c r="J23" s="142"/>
      <c r="K23" s="149">
        <f t="shared" si="2"/>
        <v>0</v>
      </c>
    </row>
    <row r="24" spans="1:11" ht="15" customHeight="1" x14ac:dyDescent="0.15">
      <c r="A24" s="136">
        <f>PG!A24</f>
        <v>0</v>
      </c>
      <c r="B24" s="145">
        <f t="shared" si="0"/>
        <v>0</v>
      </c>
      <c r="C24" s="142" t="s">
        <v>112</v>
      </c>
      <c r="D24" s="146"/>
      <c r="E24" s="147">
        <v>150</v>
      </c>
      <c r="F24" s="159"/>
      <c r="G24" s="147">
        <f>+D24*E24</f>
        <v>0</v>
      </c>
      <c r="H24" s="142"/>
      <c r="I24" s="142"/>
      <c r="J24" s="142"/>
      <c r="K24" s="149">
        <f t="shared" si="2"/>
        <v>0</v>
      </c>
    </row>
    <row r="25" spans="1:11" ht="15" customHeight="1" x14ac:dyDescent="0.15">
      <c r="A25" s="136">
        <f>PG!A25</f>
        <v>0</v>
      </c>
      <c r="B25" s="145">
        <f t="shared" si="0"/>
        <v>0</v>
      </c>
      <c r="C25" s="142" t="s">
        <v>113</v>
      </c>
      <c r="D25" s="146"/>
      <c r="E25" s="147">
        <v>155</v>
      </c>
      <c r="F25" s="159"/>
      <c r="G25" s="147">
        <f>+D25*E25</f>
        <v>0</v>
      </c>
      <c r="H25" s="142"/>
      <c r="I25" s="142"/>
      <c r="J25" s="142"/>
      <c r="K25" s="149">
        <f t="shared" si="2"/>
        <v>0</v>
      </c>
    </row>
    <row r="26" spans="1:11" ht="16.5" customHeight="1" x14ac:dyDescent="0.15">
      <c r="A26" s="136">
        <f>PG!A27</f>
        <v>0</v>
      </c>
      <c r="B26" s="145">
        <f t="shared" si="0"/>
        <v>0.51188299817184646</v>
      </c>
      <c r="C26" s="142" t="s">
        <v>117</v>
      </c>
      <c r="D26" s="146">
        <v>40</v>
      </c>
      <c r="E26" s="147">
        <v>80</v>
      </c>
      <c r="F26" s="159"/>
      <c r="G26" s="153">
        <f>E26*D26</f>
        <v>3200</v>
      </c>
      <c r="H26" s="142"/>
      <c r="I26" s="142"/>
      <c r="J26" s="142"/>
      <c r="K26" s="154">
        <f t="shared" si="2"/>
        <v>1.1428571428571427E-2</v>
      </c>
    </row>
    <row r="27" spans="1:11" ht="15" customHeight="1" x14ac:dyDescent="0.15">
      <c r="A27" s="136"/>
      <c r="B27" s="155"/>
      <c r="C27" s="142"/>
      <c r="D27" s="156"/>
      <c r="E27" s="147"/>
      <c r="F27" s="159"/>
      <c r="G27" s="139">
        <f>SUM(G7:G26)</f>
        <v>270100</v>
      </c>
      <c r="H27" s="142"/>
      <c r="I27" s="142"/>
      <c r="J27" s="142"/>
      <c r="K27" s="143">
        <f>SUM(K7:K26)</f>
        <v>0.96464285714285691</v>
      </c>
    </row>
    <row r="28" spans="1:11" ht="15" customHeight="1" x14ac:dyDescent="0.15">
      <c r="A28" s="136"/>
      <c r="B28" s="155"/>
      <c r="C28" s="142"/>
      <c r="D28" s="156"/>
      <c r="E28" s="147"/>
      <c r="F28" s="159"/>
      <c r="G28" s="139"/>
      <c r="H28" s="142"/>
      <c r="I28" s="142"/>
      <c r="J28" s="142"/>
      <c r="K28" s="143"/>
    </row>
    <row r="29" spans="1:11" ht="15" customHeight="1" x14ac:dyDescent="0.15">
      <c r="A29" s="136"/>
      <c r="B29" s="155"/>
      <c r="C29" s="138" t="str">
        <f>'Budget Updated'!A23</f>
        <v>Dept Name 2</v>
      </c>
      <c r="D29" s="156"/>
      <c r="E29" s="147"/>
      <c r="F29" s="140">
        <f>+G50/($G$27+$G$50+$G$73+$G$78+$G$85)</f>
        <v>0</v>
      </c>
      <c r="G29" s="139">
        <f>'Budget Updated'!$H$17*F29</f>
        <v>0</v>
      </c>
      <c r="H29" s="141">
        <f>G29*(100%-'Budget Updated'!$B$8)</f>
        <v>0</v>
      </c>
      <c r="I29" s="142"/>
      <c r="J29" s="142"/>
      <c r="K29" s="143"/>
    </row>
    <row r="30" spans="1:11" ht="15" customHeight="1" x14ac:dyDescent="0.15">
      <c r="A30" s="136">
        <f>PG!A31</f>
        <v>0</v>
      </c>
      <c r="B30" s="145">
        <f t="shared" ref="B30:B49" si="3">D30/$B$4</f>
        <v>0</v>
      </c>
      <c r="C30" s="142" t="s">
        <v>89</v>
      </c>
      <c r="D30" s="146"/>
      <c r="E30" s="147">
        <v>315</v>
      </c>
      <c r="F30" s="159"/>
      <c r="G30" s="147">
        <f t="shared" ref="G30:G44" si="4">E30*D30</f>
        <v>0</v>
      </c>
      <c r="H30" s="142"/>
      <c r="I30" s="142"/>
      <c r="J30" s="142"/>
      <c r="K30" s="149">
        <f t="shared" ref="K30:K44" si="5">IFERROR(G30/$G$29,0)</f>
        <v>0</v>
      </c>
    </row>
    <row r="31" spans="1:11" ht="15" customHeight="1" x14ac:dyDescent="0.15">
      <c r="A31" s="136">
        <f>PG!A32</f>
        <v>0</v>
      </c>
      <c r="B31" s="145">
        <f t="shared" si="3"/>
        <v>0</v>
      </c>
      <c r="C31" s="142" t="s">
        <v>91</v>
      </c>
      <c r="D31" s="146"/>
      <c r="E31" s="147">
        <v>310</v>
      </c>
      <c r="F31" s="159"/>
      <c r="G31" s="147">
        <f t="shared" si="4"/>
        <v>0</v>
      </c>
      <c r="H31" s="142"/>
      <c r="I31" s="142"/>
      <c r="J31" s="142"/>
      <c r="K31" s="149">
        <f t="shared" si="5"/>
        <v>0</v>
      </c>
    </row>
    <row r="32" spans="1:11" ht="15" customHeight="1" x14ac:dyDescent="0.15">
      <c r="A32" s="136">
        <f>PG!A33</f>
        <v>0</v>
      </c>
      <c r="B32" s="145">
        <f t="shared" si="3"/>
        <v>0</v>
      </c>
      <c r="C32" s="142" t="s">
        <v>92</v>
      </c>
      <c r="D32" s="146"/>
      <c r="E32" s="147">
        <v>250</v>
      </c>
      <c r="F32" s="159"/>
      <c r="G32" s="147">
        <f t="shared" si="4"/>
        <v>0</v>
      </c>
      <c r="H32" s="142"/>
      <c r="I32" s="142"/>
      <c r="J32" s="142"/>
      <c r="K32" s="149">
        <f t="shared" si="5"/>
        <v>0</v>
      </c>
    </row>
    <row r="33" spans="1:11" ht="15" customHeight="1" x14ac:dyDescent="0.15">
      <c r="A33" s="136">
        <f>PG!A34</f>
        <v>0</v>
      </c>
      <c r="B33" s="145">
        <f t="shared" si="3"/>
        <v>0</v>
      </c>
      <c r="C33" s="142" t="s">
        <v>94</v>
      </c>
      <c r="D33" s="146"/>
      <c r="E33" s="147">
        <v>175</v>
      </c>
      <c r="F33" s="159"/>
      <c r="G33" s="147">
        <f t="shared" si="4"/>
        <v>0</v>
      </c>
      <c r="H33" s="142"/>
      <c r="I33" s="142"/>
      <c r="J33" s="142"/>
      <c r="K33" s="149">
        <f t="shared" si="5"/>
        <v>0</v>
      </c>
    </row>
    <row r="34" spans="1:11" ht="15" customHeight="1" x14ac:dyDescent="0.15">
      <c r="A34" s="136">
        <f>PG!A35</f>
        <v>0</v>
      </c>
      <c r="B34" s="145">
        <f t="shared" si="3"/>
        <v>0</v>
      </c>
      <c r="C34" s="142" t="s">
        <v>96</v>
      </c>
      <c r="D34" s="146"/>
      <c r="E34" s="147">
        <v>170</v>
      </c>
      <c r="F34" s="159"/>
      <c r="G34" s="147">
        <f t="shared" si="4"/>
        <v>0</v>
      </c>
      <c r="H34" s="142"/>
      <c r="I34" s="142"/>
      <c r="J34" s="142"/>
      <c r="K34" s="149">
        <f t="shared" si="5"/>
        <v>0</v>
      </c>
    </row>
    <row r="35" spans="1:11" ht="15" customHeight="1" x14ac:dyDescent="0.15">
      <c r="A35" s="136">
        <f>PG!A36</f>
        <v>0</v>
      </c>
      <c r="B35" s="145">
        <f t="shared" si="3"/>
        <v>0</v>
      </c>
      <c r="C35" s="142" t="s">
        <v>97</v>
      </c>
      <c r="D35" s="146"/>
      <c r="E35" s="147">
        <v>150</v>
      </c>
      <c r="F35" s="159"/>
      <c r="G35" s="147">
        <f t="shared" si="4"/>
        <v>0</v>
      </c>
      <c r="H35" s="142"/>
      <c r="I35" s="142"/>
      <c r="J35" s="142"/>
      <c r="K35" s="149">
        <f t="shared" si="5"/>
        <v>0</v>
      </c>
    </row>
    <row r="36" spans="1:11" ht="15" customHeight="1" x14ac:dyDescent="0.15">
      <c r="A36" s="136">
        <f>PG!A37</f>
        <v>0</v>
      </c>
      <c r="B36" s="145">
        <f t="shared" si="3"/>
        <v>0</v>
      </c>
      <c r="C36" s="142" t="s">
        <v>99</v>
      </c>
      <c r="D36" s="146"/>
      <c r="E36" s="147">
        <v>155</v>
      </c>
      <c r="F36" s="159"/>
      <c r="G36" s="147">
        <f t="shared" si="4"/>
        <v>0</v>
      </c>
      <c r="H36" s="142"/>
      <c r="I36" s="142"/>
      <c r="J36" s="142"/>
      <c r="K36" s="149">
        <f t="shared" si="5"/>
        <v>0</v>
      </c>
    </row>
    <row r="37" spans="1:11" ht="15" customHeight="1" x14ac:dyDescent="0.15">
      <c r="A37" s="136">
        <f>PG!A38</f>
        <v>0</v>
      </c>
      <c r="B37" s="145">
        <f t="shared" si="3"/>
        <v>0</v>
      </c>
      <c r="C37" s="142" t="s">
        <v>100</v>
      </c>
      <c r="D37" s="146"/>
      <c r="E37" s="147">
        <v>140</v>
      </c>
      <c r="F37" s="159"/>
      <c r="G37" s="147">
        <f t="shared" si="4"/>
        <v>0</v>
      </c>
      <c r="H37" s="142"/>
      <c r="I37" s="142"/>
      <c r="J37" s="142"/>
      <c r="K37" s="149">
        <f t="shared" si="5"/>
        <v>0</v>
      </c>
    </row>
    <row r="38" spans="1:11" ht="15" customHeight="1" x14ac:dyDescent="0.15">
      <c r="A38" s="136">
        <f>PG!A39</f>
        <v>0</v>
      </c>
      <c r="B38" s="145">
        <f t="shared" si="3"/>
        <v>0</v>
      </c>
      <c r="C38" s="142" t="s">
        <v>102</v>
      </c>
      <c r="D38" s="146"/>
      <c r="E38" s="147">
        <v>115</v>
      </c>
      <c r="F38" s="159"/>
      <c r="G38" s="147">
        <f t="shared" si="4"/>
        <v>0</v>
      </c>
      <c r="H38" s="142"/>
      <c r="I38" s="142"/>
      <c r="J38" s="142"/>
      <c r="K38" s="149">
        <f t="shared" si="5"/>
        <v>0</v>
      </c>
    </row>
    <row r="39" spans="1:11" ht="15" customHeight="1" x14ac:dyDescent="0.15">
      <c r="A39" s="136">
        <f>PG!A40</f>
        <v>0</v>
      </c>
      <c r="B39" s="145">
        <f t="shared" si="3"/>
        <v>0</v>
      </c>
      <c r="C39" s="142" t="s">
        <v>103</v>
      </c>
      <c r="D39" s="146"/>
      <c r="E39" s="147">
        <v>65</v>
      </c>
      <c r="F39" s="159"/>
      <c r="G39" s="147">
        <f t="shared" si="4"/>
        <v>0</v>
      </c>
      <c r="H39" s="142"/>
      <c r="I39" s="142"/>
      <c r="J39" s="142"/>
      <c r="K39" s="149">
        <f t="shared" si="5"/>
        <v>0</v>
      </c>
    </row>
    <row r="40" spans="1:11" ht="15" customHeight="1" x14ac:dyDescent="0.15">
      <c r="A40" s="136">
        <f>PG!A41</f>
        <v>0</v>
      </c>
      <c r="B40" s="145">
        <f t="shared" si="3"/>
        <v>0</v>
      </c>
      <c r="C40" s="142" t="s">
        <v>104</v>
      </c>
      <c r="D40" s="146"/>
      <c r="E40" s="147">
        <v>155</v>
      </c>
      <c r="F40" s="159"/>
      <c r="G40" s="147">
        <f t="shared" si="4"/>
        <v>0</v>
      </c>
      <c r="H40" s="142"/>
      <c r="I40" s="142"/>
      <c r="J40" s="142"/>
      <c r="K40" s="149">
        <f t="shared" si="5"/>
        <v>0</v>
      </c>
    </row>
    <row r="41" spans="1:11" ht="15" customHeight="1" x14ac:dyDescent="0.15">
      <c r="A41" s="136">
        <f>PG!A42</f>
        <v>0</v>
      </c>
      <c r="B41" s="145">
        <f t="shared" si="3"/>
        <v>0</v>
      </c>
      <c r="C41" s="142" t="s">
        <v>106</v>
      </c>
      <c r="D41" s="146"/>
      <c r="E41" s="147">
        <v>145</v>
      </c>
      <c r="F41" s="159"/>
      <c r="G41" s="147">
        <f t="shared" si="4"/>
        <v>0</v>
      </c>
      <c r="H41" s="142"/>
      <c r="I41" s="142"/>
      <c r="J41" s="142"/>
      <c r="K41" s="149">
        <f t="shared" si="5"/>
        <v>0</v>
      </c>
    </row>
    <row r="42" spans="1:11" ht="15" customHeight="1" x14ac:dyDescent="0.15">
      <c r="A42" s="136">
        <f>PG!A43</f>
        <v>0</v>
      </c>
      <c r="B42" s="145">
        <f t="shared" si="3"/>
        <v>0</v>
      </c>
      <c r="C42" s="142" t="s">
        <v>107</v>
      </c>
      <c r="D42" s="146"/>
      <c r="E42" s="147">
        <v>125</v>
      </c>
      <c r="F42" s="159"/>
      <c r="G42" s="147">
        <f t="shared" si="4"/>
        <v>0</v>
      </c>
      <c r="H42" s="142"/>
      <c r="I42" s="142"/>
      <c r="J42" s="142"/>
      <c r="K42" s="149">
        <f t="shared" si="5"/>
        <v>0</v>
      </c>
    </row>
    <row r="43" spans="1:11" ht="15" customHeight="1" x14ac:dyDescent="0.15">
      <c r="A43" s="136">
        <f>PG!A44</f>
        <v>0</v>
      </c>
      <c r="B43" s="145">
        <f t="shared" si="3"/>
        <v>0</v>
      </c>
      <c r="C43" s="142" t="s">
        <v>108</v>
      </c>
      <c r="D43" s="146"/>
      <c r="E43" s="147">
        <v>110</v>
      </c>
      <c r="F43" s="159"/>
      <c r="G43" s="147">
        <f t="shared" si="4"/>
        <v>0</v>
      </c>
      <c r="H43" s="142"/>
      <c r="I43" s="142"/>
      <c r="J43" s="142"/>
      <c r="K43" s="149">
        <f t="shared" si="5"/>
        <v>0</v>
      </c>
    </row>
    <row r="44" spans="1:11" ht="15" customHeight="1" x14ac:dyDescent="0.15">
      <c r="A44" s="136">
        <f>PG!A45</f>
        <v>0</v>
      </c>
      <c r="B44" s="145">
        <f t="shared" si="3"/>
        <v>0</v>
      </c>
      <c r="C44" s="142" t="s">
        <v>110</v>
      </c>
      <c r="D44" s="146"/>
      <c r="E44" s="147">
        <v>100</v>
      </c>
      <c r="F44" s="159"/>
      <c r="G44" s="147">
        <f t="shared" si="4"/>
        <v>0</v>
      </c>
      <c r="H44" s="142"/>
      <c r="I44" s="142"/>
      <c r="J44" s="142"/>
      <c r="K44" s="149">
        <f t="shared" si="5"/>
        <v>0</v>
      </c>
    </row>
    <row r="45" spans="1:11" ht="15" customHeight="1" x14ac:dyDescent="0.15">
      <c r="A45" s="136">
        <f>PG!A46</f>
        <v>0</v>
      </c>
      <c r="B45" s="145">
        <f t="shared" si="3"/>
        <v>0</v>
      </c>
      <c r="C45" s="142" t="s">
        <v>111</v>
      </c>
      <c r="D45" s="146"/>
      <c r="E45" s="147">
        <v>50</v>
      </c>
      <c r="F45" s="159"/>
      <c r="G45" s="147">
        <f>+D45*E45</f>
        <v>0</v>
      </c>
      <c r="H45" s="142"/>
      <c r="I45" s="142"/>
      <c r="J45" s="142"/>
      <c r="K45" s="149">
        <f>IFERROR(G45/$G$6,0)</f>
        <v>0</v>
      </c>
    </row>
    <row r="46" spans="1:11" ht="15" customHeight="1" x14ac:dyDescent="0.15">
      <c r="A46" s="136">
        <f>PG!A47</f>
        <v>0</v>
      </c>
      <c r="B46" s="145">
        <f t="shared" si="3"/>
        <v>0</v>
      </c>
      <c r="C46" s="142" t="s">
        <v>45</v>
      </c>
      <c r="D46" s="146"/>
      <c r="E46" s="147">
        <v>130</v>
      </c>
      <c r="F46" s="159"/>
      <c r="G46" s="147">
        <f>+D46*E46</f>
        <v>0</v>
      </c>
      <c r="H46" s="142"/>
      <c r="I46" s="142"/>
      <c r="J46" s="142"/>
      <c r="K46" s="149">
        <f>IFERROR(G46/$G$6,0)</f>
        <v>0</v>
      </c>
    </row>
    <row r="47" spans="1:11" ht="15" customHeight="1" x14ac:dyDescent="0.15">
      <c r="A47" s="136">
        <f>PG!A48</f>
        <v>0</v>
      </c>
      <c r="B47" s="145">
        <f t="shared" si="3"/>
        <v>0</v>
      </c>
      <c r="C47" s="142" t="s">
        <v>112</v>
      </c>
      <c r="D47" s="146"/>
      <c r="E47" s="147">
        <v>150</v>
      </c>
      <c r="F47" s="159"/>
      <c r="G47" s="147">
        <f>+D47*E47</f>
        <v>0</v>
      </c>
      <c r="H47" s="142"/>
      <c r="I47" s="142"/>
      <c r="J47" s="142"/>
      <c r="K47" s="149">
        <f>IFERROR(G47/$G$6,0)</f>
        <v>0</v>
      </c>
    </row>
    <row r="48" spans="1:11" ht="15" customHeight="1" x14ac:dyDescent="0.15">
      <c r="A48" s="136">
        <f>PG!A49</f>
        <v>0</v>
      </c>
      <c r="B48" s="145">
        <f t="shared" si="3"/>
        <v>0</v>
      </c>
      <c r="C48" s="142" t="s">
        <v>113</v>
      </c>
      <c r="D48" s="146"/>
      <c r="E48" s="147">
        <v>155</v>
      </c>
      <c r="F48" s="159"/>
      <c r="G48" s="147">
        <f>+D48*E48</f>
        <v>0</v>
      </c>
      <c r="H48" s="142"/>
      <c r="I48" s="142"/>
      <c r="J48" s="142"/>
      <c r="K48" s="149">
        <f>IFERROR(G48/$G$29,0)</f>
        <v>0</v>
      </c>
    </row>
    <row r="49" spans="1:11" ht="16.5" customHeight="1" x14ac:dyDescent="0.15">
      <c r="A49" s="136">
        <f>PG!A51</f>
        <v>0</v>
      </c>
      <c r="B49" s="145">
        <f t="shared" si="3"/>
        <v>0</v>
      </c>
      <c r="C49" s="142" t="s">
        <v>117</v>
      </c>
      <c r="D49" s="146"/>
      <c r="E49" s="147">
        <v>80</v>
      </c>
      <c r="F49" s="159"/>
      <c r="G49" s="153">
        <f>E49*D49</f>
        <v>0</v>
      </c>
      <c r="H49" s="142"/>
      <c r="I49" s="142"/>
      <c r="J49" s="142"/>
      <c r="K49" s="154">
        <f>IFERROR(G49/$G$29,0)</f>
        <v>0</v>
      </c>
    </row>
    <row r="50" spans="1:11" ht="15" customHeight="1" x14ac:dyDescent="0.15">
      <c r="A50" s="136"/>
      <c r="B50" s="145"/>
      <c r="C50" s="142"/>
      <c r="D50" s="156"/>
      <c r="E50" s="147"/>
      <c r="F50" s="159"/>
      <c r="G50" s="139">
        <f>SUM(G30:G49)</f>
        <v>0</v>
      </c>
      <c r="H50" s="142"/>
      <c r="I50" s="142"/>
      <c r="J50" s="142"/>
      <c r="K50" s="143">
        <f>SUM(K30:K49)</f>
        <v>0</v>
      </c>
    </row>
    <row r="51" spans="1:11" ht="15" customHeight="1" x14ac:dyDescent="0.15">
      <c r="A51" s="136"/>
      <c r="B51" s="155"/>
      <c r="C51" s="142"/>
      <c r="D51" s="156"/>
      <c r="E51" s="147"/>
      <c r="F51" s="159"/>
      <c r="G51" s="139"/>
      <c r="H51" s="142"/>
      <c r="I51" s="142"/>
      <c r="J51" s="142"/>
      <c r="K51" s="143"/>
    </row>
    <row r="52" spans="1:11" ht="15" customHeight="1" x14ac:dyDescent="0.15">
      <c r="A52" s="136"/>
      <c r="B52" s="155"/>
      <c r="C52" s="138" t="str">
        <f>'Budget Updated'!A24</f>
        <v>Dept Name 3</v>
      </c>
      <c r="D52" s="156"/>
      <c r="E52" s="147"/>
      <c r="F52" s="140">
        <f>+G73/($G$27+$G$50+$G$73+$G$78+$G$85)</f>
        <v>0</v>
      </c>
      <c r="G52" s="139">
        <f>'Budget Updated'!$H$17*F52</f>
        <v>0</v>
      </c>
      <c r="H52" s="141">
        <f>G52*(100%-'Budget Updated'!$B$8)</f>
        <v>0</v>
      </c>
      <c r="I52" s="139"/>
      <c r="J52" s="142"/>
      <c r="K52" s="149"/>
    </row>
    <row r="53" spans="1:11" ht="15" customHeight="1" x14ac:dyDescent="0.15">
      <c r="A53" s="136">
        <f>PG!A55</f>
        <v>0</v>
      </c>
      <c r="B53" s="145">
        <f t="shared" ref="B53:B72" si="6">D53/$B$4</f>
        <v>0</v>
      </c>
      <c r="C53" s="142" t="s">
        <v>89</v>
      </c>
      <c r="D53" s="146"/>
      <c r="E53" s="147">
        <v>315</v>
      </c>
      <c r="F53" s="159"/>
      <c r="G53" s="147">
        <f t="shared" ref="G53:G72" si="7">+D53*E53</f>
        <v>0</v>
      </c>
      <c r="H53" s="142"/>
      <c r="I53" s="142"/>
      <c r="J53" s="142"/>
      <c r="K53" s="149">
        <f t="shared" ref="K53:K69" si="8">IFERROR(G53/$G$52,0)</f>
        <v>0</v>
      </c>
    </row>
    <row r="54" spans="1:11" ht="15" customHeight="1" x14ac:dyDescent="0.15">
      <c r="A54" s="136">
        <f>PG!A56</f>
        <v>0</v>
      </c>
      <c r="B54" s="145">
        <f t="shared" si="6"/>
        <v>0</v>
      </c>
      <c r="C54" s="142" t="s">
        <v>91</v>
      </c>
      <c r="D54" s="146"/>
      <c r="E54" s="147">
        <v>310</v>
      </c>
      <c r="F54" s="159"/>
      <c r="G54" s="147">
        <f t="shared" si="7"/>
        <v>0</v>
      </c>
      <c r="H54" s="142"/>
      <c r="I54" s="142"/>
      <c r="J54" s="142"/>
      <c r="K54" s="149">
        <f t="shared" si="8"/>
        <v>0</v>
      </c>
    </row>
    <row r="55" spans="1:11" ht="15" customHeight="1" x14ac:dyDescent="0.15">
      <c r="A55" s="136">
        <f>PG!A57</f>
        <v>0</v>
      </c>
      <c r="B55" s="145">
        <f t="shared" si="6"/>
        <v>0</v>
      </c>
      <c r="C55" s="142" t="s">
        <v>92</v>
      </c>
      <c r="D55" s="146"/>
      <c r="E55" s="147">
        <v>250</v>
      </c>
      <c r="F55" s="159"/>
      <c r="G55" s="147">
        <f t="shared" si="7"/>
        <v>0</v>
      </c>
      <c r="H55" s="142"/>
      <c r="I55" s="142"/>
      <c r="J55" s="142"/>
      <c r="K55" s="149">
        <f t="shared" si="8"/>
        <v>0</v>
      </c>
    </row>
    <row r="56" spans="1:11" ht="15" customHeight="1" x14ac:dyDescent="0.15">
      <c r="A56" s="136">
        <f>PG!A58</f>
        <v>0</v>
      </c>
      <c r="B56" s="145">
        <f t="shared" si="6"/>
        <v>0</v>
      </c>
      <c r="C56" s="142" t="s">
        <v>94</v>
      </c>
      <c r="D56" s="146"/>
      <c r="E56" s="147">
        <v>175</v>
      </c>
      <c r="F56" s="159"/>
      <c r="G56" s="147">
        <f t="shared" si="7"/>
        <v>0</v>
      </c>
      <c r="H56" s="142"/>
      <c r="I56" s="142"/>
      <c r="J56" s="142"/>
      <c r="K56" s="149">
        <f t="shared" si="8"/>
        <v>0</v>
      </c>
    </row>
    <row r="57" spans="1:11" ht="15" customHeight="1" x14ac:dyDescent="0.15">
      <c r="A57" s="136">
        <f>PG!A59</f>
        <v>0</v>
      </c>
      <c r="B57" s="145">
        <f t="shared" si="6"/>
        <v>0</v>
      </c>
      <c r="C57" s="142" t="s">
        <v>96</v>
      </c>
      <c r="D57" s="146"/>
      <c r="E57" s="147">
        <v>170</v>
      </c>
      <c r="F57" s="159"/>
      <c r="G57" s="147">
        <f t="shared" si="7"/>
        <v>0</v>
      </c>
      <c r="H57" s="142"/>
      <c r="I57" s="142"/>
      <c r="J57" s="142"/>
      <c r="K57" s="149">
        <f t="shared" si="8"/>
        <v>0</v>
      </c>
    </row>
    <row r="58" spans="1:11" ht="15" customHeight="1" x14ac:dyDescent="0.15">
      <c r="A58" s="136">
        <f>PG!A60</f>
        <v>0</v>
      </c>
      <c r="B58" s="145">
        <f t="shared" si="6"/>
        <v>0</v>
      </c>
      <c r="C58" s="142" t="s">
        <v>97</v>
      </c>
      <c r="D58" s="146"/>
      <c r="E58" s="147">
        <v>150</v>
      </c>
      <c r="F58" s="159"/>
      <c r="G58" s="147">
        <f t="shared" si="7"/>
        <v>0</v>
      </c>
      <c r="H58" s="142"/>
      <c r="I58" s="142"/>
      <c r="J58" s="142"/>
      <c r="K58" s="149">
        <f t="shared" si="8"/>
        <v>0</v>
      </c>
    </row>
    <row r="59" spans="1:11" ht="15" customHeight="1" x14ac:dyDescent="0.15">
      <c r="A59" s="136">
        <f>PG!A61</f>
        <v>0</v>
      </c>
      <c r="B59" s="145">
        <f t="shared" si="6"/>
        <v>0</v>
      </c>
      <c r="C59" s="142" t="s">
        <v>99</v>
      </c>
      <c r="D59" s="146"/>
      <c r="E59" s="147">
        <v>155</v>
      </c>
      <c r="F59" s="159"/>
      <c r="G59" s="147">
        <f t="shared" si="7"/>
        <v>0</v>
      </c>
      <c r="H59" s="142"/>
      <c r="I59" s="142"/>
      <c r="J59" s="142"/>
      <c r="K59" s="149">
        <f t="shared" si="8"/>
        <v>0</v>
      </c>
    </row>
    <row r="60" spans="1:11" ht="15" customHeight="1" x14ac:dyDescent="0.15">
      <c r="A60" s="136">
        <f>PG!A62</f>
        <v>0</v>
      </c>
      <c r="B60" s="145">
        <f t="shared" si="6"/>
        <v>0</v>
      </c>
      <c r="C60" s="142" t="s">
        <v>100</v>
      </c>
      <c r="D60" s="146"/>
      <c r="E60" s="147">
        <v>140</v>
      </c>
      <c r="F60" s="159"/>
      <c r="G60" s="147">
        <f t="shared" si="7"/>
        <v>0</v>
      </c>
      <c r="H60" s="142"/>
      <c r="I60" s="142"/>
      <c r="J60" s="142"/>
      <c r="K60" s="149">
        <f t="shared" si="8"/>
        <v>0</v>
      </c>
    </row>
    <row r="61" spans="1:11" ht="15" customHeight="1" x14ac:dyDescent="0.15">
      <c r="A61" s="136">
        <f>PG!A63</f>
        <v>0</v>
      </c>
      <c r="B61" s="145">
        <f t="shared" si="6"/>
        <v>0</v>
      </c>
      <c r="C61" s="142" t="s">
        <v>102</v>
      </c>
      <c r="D61" s="146"/>
      <c r="E61" s="147">
        <v>115</v>
      </c>
      <c r="F61" s="159"/>
      <c r="G61" s="147">
        <f t="shared" si="7"/>
        <v>0</v>
      </c>
      <c r="H61" s="142"/>
      <c r="I61" s="142"/>
      <c r="J61" s="142"/>
      <c r="K61" s="149">
        <f t="shared" si="8"/>
        <v>0</v>
      </c>
    </row>
    <row r="62" spans="1:11" ht="15" customHeight="1" x14ac:dyDescent="0.15">
      <c r="A62" s="136">
        <f>PG!A64</f>
        <v>0</v>
      </c>
      <c r="B62" s="145">
        <f t="shared" si="6"/>
        <v>0</v>
      </c>
      <c r="C62" s="142" t="s">
        <v>103</v>
      </c>
      <c r="D62" s="146"/>
      <c r="E62" s="147">
        <v>65</v>
      </c>
      <c r="F62" s="159"/>
      <c r="G62" s="147">
        <f t="shared" si="7"/>
        <v>0</v>
      </c>
      <c r="H62" s="142"/>
      <c r="I62" s="142"/>
      <c r="J62" s="142"/>
      <c r="K62" s="149">
        <f t="shared" si="8"/>
        <v>0</v>
      </c>
    </row>
    <row r="63" spans="1:11" ht="15" customHeight="1" x14ac:dyDescent="0.15">
      <c r="A63" s="136">
        <f>PG!A65</f>
        <v>0</v>
      </c>
      <c r="B63" s="145">
        <f t="shared" si="6"/>
        <v>0</v>
      </c>
      <c r="C63" s="142" t="s">
        <v>104</v>
      </c>
      <c r="D63" s="146"/>
      <c r="E63" s="147">
        <v>155</v>
      </c>
      <c r="F63" s="159"/>
      <c r="G63" s="147">
        <f t="shared" si="7"/>
        <v>0</v>
      </c>
      <c r="H63" s="142"/>
      <c r="I63" s="142"/>
      <c r="J63" s="142"/>
      <c r="K63" s="149">
        <f t="shared" si="8"/>
        <v>0</v>
      </c>
    </row>
    <row r="64" spans="1:11" ht="15" customHeight="1" x14ac:dyDescent="0.15">
      <c r="A64" s="136">
        <f>PG!A66</f>
        <v>0</v>
      </c>
      <c r="B64" s="145">
        <f t="shared" si="6"/>
        <v>0</v>
      </c>
      <c r="C64" s="142" t="s">
        <v>106</v>
      </c>
      <c r="D64" s="146"/>
      <c r="E64" s="147">
        <v>145</v>
      </c>
      <c r="F64" s="159"/>
      <c r="G64" s="147">
        <f t="shared" si="7"/>
        <v>0</v>
      </c>
      <c r="H64" s="142"/>
      <c r="I64" s="142"/>
      <c r="J64" s="142"/>
      <c r="K64" s="149">
        <f t="shared" si="8"/>
        <v>0</v>
      </c>
    </row>
    <row r="65" spans="1:11" ht="15" customHeight="1" x14ac:dyDescent="0.15">
      <c r="A65" s="136">
        <f>PG!A67</f>
        <v>0</v>
      </c>
      <c r="B65" s="145">
        <f t="shared" si="6"/>
        <v>0</v>
      </c>
      <c r="C65" s="142" t="s">
        <v>107</v>
      </c>
      <c r="D65" s="146"/>
      <c r="E65" s="147">
        <v>125</v>
      </c>
      <c r="F65" s="159"/>
      <c r="G65" s="147">
        <f t="shared" si="7"/>
        <v>0</v>
      </c>
      <c r="H65" s="142"/>
      <c r="I65" s="142"/>
      <c r="J65" s="142"/>
      <c r="K65" s="149">
        <f t="shared" si="8"/>
        <v>0</v>
      </c>
    </row>
    <row r="66" spans="1:11" ht="15" customHeight="1" x14ac:dyDescent="0.15">
      <c r="A66" s="136">
        <f>PG!A68</f>
        <v>0</v>
      </c>
      <c r="B66" s="145">
        <f t="shared" si="6"/>
        <v>0</v>
      </c>
      <c r="C66" s="142" t="s">
        <v>108</v>
      </c>
      <c r="D66" s="146"/>
      <c r="E66" s="147">
        <v>110</v>
      </c>
      <c r="F66" s="159"/>
      <c r="G66" s="147">
        <f t="shared" si="7"/>
        <v>0</v>
      </c>
      <c r="H66" s="142"/>
      <c r="I66" s="142"/>
      <c r="J66" s="142"/>
      <c r="K66" s="149">
        <f t="shared" si="8"/>
        <v>0</v>
      </c>
    </row>
    <row r="67" spans="1:11" ht="15" customHeight="1" x14ac:dyDescent="0.15">
      <c r="A67" s="136">
        <f>PG!A69</f>
        <v>0</v>
      </c>
      <c r="B67" s="145">
        <f t="shared" si="6"/>
        <v>0</v>
      </c>
      <c r="C67" s="142" t="s">
        <v>110</v>
      </c>
      <c r="D67" s="146"/>
      <c r="E67" s="147">
        <v>100</v>
      </c>
      <c r="F67" s="159"/>
      <c r="G67" s="147">
        <f t="shared" si="7"/>
        <v>0</v>
      </c>
      <c r="H67" s="142"/>
      <c r="I67" s="142"/>
      <c r="J67" s="142"/>
      <c r="K67" s="149">
        <f t="shared" si="8"/>
        <v>0</v>
      </c>
    </row>
    <row r="68" spans="1:11" ht="15" customHeight="1" x14ac:dyDescent="0.15">
      <c r="A68" s="136">
        <f>PG!A70</f>
        <v>0</v>
      </c>
      <c r="B68" s="145">
        <f t="shared" si="6"/>
        <v>0</v>
      </c>
      <c r="C68" s="142" t="s">
        <v>111</v>
      </c>
      <c r="D68" s="146"/>
      <c r="E68" s="147">
        <v>50</v>
      </c>
      <c r="F68" s="159"/>
      <c r="G68" s="147">
        <f t="shared" si="7"/>
        <v>0</v>
      </c>
      <c r="H68" s="142"/>
      <c r="I68" s="142"/>
      <c r="J68" s="142"/>
      <c r="K68" s="149">
        <f t="shared" si="8"/>
        <v>0</v>
      </c>
    </row>
    <row r="69" spans="1:11" ht="15" customHeight="1" x14ac:dyDescent="0.15">
      <c r="A69" s="136">
        <f>PG!A71</f>
        <v>0</v>
      </c>
      <c r="B69" s="145">
        <f t="shared" si="6"/>
        <v>0</v>
      </c>
      <c r="C69" s="142" t="s">
        <v>45</v>
      </c>
      <c r="D69" s="146"/>
      <c r="E69" s="147">
        <v>130</v>
      </c>
      <c r="F69" s="159"/>
      <c r="G69" s="147">
        <f t="shared" si="7"/>
        <v>0</v>
      </c>
      <c r="H69" s="142"/>
      <c r="I69" s="142"/>
      <c r="J69" s="142"/>
      <c r="K69" s="149">
        <f t="shared" si="8"/>
        <v>0</v>
      </c>
    </row>
    <row r="70" spans="1:11" ht="15" customHeight="1" x14ac:dyDescent="0.15">
      <c r="A70" s="136">
        <f>PG!A72</f>
        <v>0</v>
      </c>
      <c r="B70" s="145">
        <f t="shared" si="6"/>
        <v>0</v>
      </c>
      <c r="C70" s="142" t="s">
        <v>112</v>
      </c>
      <c r="D70" s="146"/>
      <c r="E70" s="147">
        <v>150</v>
      </c>
      <c r="F70" s="159"/>
      <c r="G70" s="147">
        <f t="shared" si="7"/>
        <v>0</v>
      </c>
      <c r="H70" s="142"/>
      <c r="I70" s="142"/>
      <c r="J70" s="142"/>
      <c r="K70" s="149">
        <f>IFERROR(G70/$G$6,0)</f>
        <v>0</v>
      </c>
    </row>
    <row r="71" spans="1:11" ht="15" customHeight="1" x14ac:dyDescent="0.15">
      <c r="A71" s="136">
        <f>PG!A73</f>
        <v>0</v>
      </c>
      <c r="B71" s="145">
        <f t="shared" si="6"/>
        <v>0</v>
      </c>
      <c r="C71" s="142" t="s">
        <v>113</v>
      </c>
      <c r="D71" s="146"/>
      <c r="E71" s="147">
        <v>155</v>
      </c>
      <c r="F71" s="159"/>
      <c r="G71" s="147">
        <f t="shared" si="7"/>
        <v>0</v>
      </c>
      <c r="H71" s="142"/>
      <c r="I71" s="142"/>
      <c r="J71" s="142"/>
      <c r="K71" s="149">
        <f>IFERROR(G71/$G$52,0)</f>
        <v>0</v>
      </c>
    </row>
    <row r="72" spans="1:11" ht="16.5" customHeight="1" x14ac:dyDescent="0.15">
      <c r="A72" s="136">
        <f>PG!A75</f>
        <v>0</v>
      </c>
      <c r="B72" s="145">
        <f t="shared" si="6"/>
        <v>0</v>
      </c>
      <c r="C72" s="142" t="s">
        <v>117</v>
      </c>
      <c r="D72" s="146"/>
      <c r="E72" s="147">
        <v>80</v>
      </c>
      <c r="F72" s="159"/>
      <c r="G72" s="153">
        <f t="shared" si="7"/>
        <v>0</v>
      </c>
      <c r="H72" s="142"/>
      <c r="I72" s="142"/>
      <c r="J72" s="142"/>
      <c r="K72" s="154">
        <f>IFERROR(G72/$G$52,0)</f>
        <v>0</v>
      </c>
    </row>
    <row r="73" spans="1:11" ht="15" customHeight="1" x14ac:dyDescent="0.15">
      <c r="A73" s="136"/>
      <c r="B73" s="145"/>
      <c r="C73" s="142"/>
      <c r="D73" s="156"/>
      <c r="E73" s="147"/>
      <c r="F73" s="159"/>
      <c r="G73" s="139">
        <f>SUM(G53:G72)</f>
        <v>0</v>
      </c>
      <c r="H73" s="142"/>
      <c r="I73" s="142"/>
      <c r="J73" s="142"/>
      <c r="K73" s="143">
        <f>SUM(K52:K72)</f>
        <v>0</v>
      </c>
    </row>
    <row r="74" spans="1:11" ht="15" customHeight="1" x14ac:dyDescent="0.15">
      <c r="A74" s="136"/>
      <c r="B74" s="145"/>
      <c r="C74" s="142"/>
      <c r="D74" s="156"/>
      <c r="E74" s="147"/>
      <c r="F74" s="159"/>
      <c r="G74" s="139"/>
      <c r="H74" s="142"/>
      <c r="I74" s="142"/>
      <c r="J74" s="142"/>
      <c r="K74" s="143"/>
    </row>
    <row r="75" spans="1:11" ht="15" customHeight="1" x14ac:dyDescent="0.15">
      <c r="A75" s="136"/>
      <c r="B75" s="145"/>
      <c r="C75" s="138" t="str">
        <f>'Budget Updated'!A25</f>
        <v>Mechanical (consultant)</v>
      </c>
      <c r="D75" s="156"/>
      <c r="E75" s="147"/>
      <c r="F75" s="140">
        <f>+G78/($G$27+$G$50+$G$73+$G$78+$G$85)</f>
        <v>0</v>
      </c>
      <c r="G75" s="139">
        <f>'Budget Updated'!$H$17*F75</f>
        <v>0</v>
      </c>
      <c r="H75" s="141">
        <f>G75*(100%-'Budget Updated'!$B$8)</f>
        <v>0</v>
      </c>
      <c r="I75" s="142"/>
      <c r="J75" s="142"/>
      <c r="K75" s="143"/>
    </row>
    <row r="76" spans="1:11" ht="15" customHeight="1" x14ac:dyDescent="0.15">
      <c r="A76" s="136">
        <f>PG!A79</f>
        <v>0</v>
      </c>
      <c r="B76" s="145">
        <f>D76/$B$4</f>
        <v>0</v>
      </c>
      <c r="C76" s="142" t="s">
        <v>118</v>
      </c>
      <c r="D76" s="146"/>
      <c r="E76" s="147">
        <v>230</v>
      </c>
      <c r="F76" s="159"/>
      <c r="G76" s="147">
        <f>+D76*E76</f>
        <v>0</v>
      </c>
      <c r="H76" s="142"/>
      <c r="I76" s="142"/>
      <c r="J76" s="142"/>
      <c r="K76" s="149">
        <f>IFERROR(G76/$G$75,0)</f>
        <v>0</v>
      </c>
    </row>
    <row r="77" spans="1:11" ht="15" customHeight="1" x14ac:dyDescent="0.15">
      <c r="A77" s="136">
        <f>PG!A80</f>
        <v>0</v>
      </c>
      <c r="B77" s="145">
        <f>D77/$B$4</f>
        <v>0</v>
      </c>
      <c r="C77" s="142" t="s">
        <v>119</v>
      </c>
      <c r="D77" s="146"/>
      <c r="E77" s="147">
        <v>195</v>
      </c>
      <c r="F77" s="159"/>
      <c r="G77" s="147">
        <f>+D77*E77</f>
        <v>0</v>
      </c>
      <c r="H77" s="142"/>
      <c r="I77" s="142"/>
      <c r="J77" s="142"/>
      <c r="K77" s="154">
        <f>IFERROR(G77/$G$75,0)</f>
        <v>0</v>
      </c>
    </row>
    <row r="78" spans="1:11" ht="15" customHeight="1" x14ac:dyDescent="0.15">
      <c r="A78" s="136"/>
      <c r="B78" s="145"/>
      <c r="C78" s="142"/>
      <c r="D78" s="156"/>
      <c r="E78" s="147"/>
      <c r="F78" s="159"/>
      <c r="G78" s="139">
        <f>SUM(G76:G77)</f>
        <v>0</v>
      </c>
      <c r="H78" s="142"/>
      <c r="I78" s="142"/>
      <c r="J78" s="142"/>
      <c r="K78" s="143">
        <f>SUM(K76:K77)</f>
        <v>0</v>
      </c>
    </row>
    <row r="79" spans="1:11" ht="15" customHeight="1" x14ac:dyDescent="0.15">
      <c r="A79" s="136"/>
      <c r="B79" s="145"/>
      <c r="C79" s="142"/>
      <c r="D79" s="156"/>
      <c r="E79" s="147"/>
      <c r="F79" s="159"/>
      <c r="G79" s="139"/>
      <c r="H79" s="142"/>
      <c r="I79" s="142"/>
      <c r="J79" s="142"/>
      <c r="K79" s="143"/>
    </row>
    <row r="80" spans="1:11" ht="15" customHeight="1" x14ac:dyDescent="0.15">
      <c r="A80" s="136"/>
      <c r="B80" s="145"/>
      <c r="C80" s="138" t="str">
        <f>'Budget Updated'!A26</f>
        <v>Misc</v>
      </c>
      <c r="D80" s="156"/>
      <c r="E80" s="147"/>
      <c r="F80" s="140">
        <f>+G85/($G$27+$G$50+$G$73+$G$78+$G$85)</f>
        <v>0</v>
      </c>
      <c r="G80" s="139">
        <f>'Budget Updated'!$H$17*F80</f>
        <v>0</v>
      </c>
      <c r="H80" s="141">
        <f>G80*(100%-'Budget Updated'!$B$8)</f>
        <v>0</v>
      </c>
      <c r="I80" s="139"/>
      <c r="J80" s="142"/>
      <c r="K80" s="143"/>
    </row>
    <row r="81" spans="1:11" ht="15" customHeight="1" x14ac:dyDescent="0.15">
      <c r="A81" s="136">
        <f>PG!A84</f>
        <v>0</v>
      </c>
      <c r="B81" s="145">
        <f>D81/$B$4</f>
        <v>0</v>
      </c>
      <c r="C81" s="142"/>
      <c r="D81" s="146"/>
      <c r="E81" s="147">
        <f>PG!E84</f>
        <v>0</v>
      </c>
      <c r="F81" s="159"/>
      <c r="G81" s="147">
        <f>+D81*E81</f>
        <v>0</v>
      </c>
      <c r="H81" s="142"/>
      <c r="I81" s="142"/>
      <c r="J81" s="142"/>
      <c r="K81" s="149">
        <f>IFERROR(G81/$G$80,0)</f>
        <v>0</v>
      </c>
    </row>
    <row r="82" spans="1:11" ht="15" customHeight="1" x14ac:dyDescent="0.15">
      <c r="A82" s="136">
        <f>PG!A85</f>
        <v>0</v>
      </c>
      <c r="B82" s="145">
        <f>D82/$B$4</f>
        <v>0</v>
      </c>
      <c r="C82" s="142"/>
      <c r="D82" s="146"/>
      <c r="E82" s="147">
        <f>PG!E85</f>
        <v>0</v>
      </c>
      <c r="F82" s="159"/>
      <c r="G82" s="147">
        <f>+D82*E82</f>
        <v>0</v>
      </c>
      <c r="H82" s="142"/>
      <c r="I82" s="142"/>
      <c r="J82" s="142"/>
      <c r="K82" s="149">
        <f>IFERROR(G82/$G$80,0)</f>
        <v>0</v>
      </c>
    </row>
    <row r="83" spans="1:11" ht="15" customHeight="1" x14ac:dyDescent="0.15">
      <c r="A83" s="136">
        <f>PG!A86</f>
        <v>0</v>
      </c>
      <c r="B83" s="145">
        <f>D83/$B$4</f>
        <v>0</v>
      </c>
      <c r="C83" s="142"/>
      <c r="D83" s="146"/>
      <c r="E83" s="147">
        <f>PG!E86</f>
        <v>0</v>
      </c>
      <c r="F83" s="159"/>
      <c r="G83" s="147">
        <f>+D83*E83</f>
        <v>0</v>
      </c>
      <c r="H83" s="142"/>
      <c r="I83" s="142"/>
      <c r="J83" s="142"/>
      <c r="K83" s="149">
        <f>IFERROR(G83/$G$80,0)</f>
        <v>0</v>
      </c>
    </row>
    <row r="84" spans="1:11" ht="16.5" customHeight="1" x14ac:dyDescent="0.15">
      <c r="A84" s="136">
        <f>PG!A87</f>
        <v>0</v>
      </c>
      <c r="B84" s="145">
        <f>D84/$B$4</f>
        <v>0</v>
      </c>
      <c r="C84" s="142"/>
      <c r="D84" s="146"/>
      <c r="E84" s="147">
        <f>PG!E87</f>
        <v>0</v>
      </c>
      <c r="F84" s="148"/>
      <c r="G84" s="153">
        <f>E84*D84</f>
        <v>0</v>
      </c>
      <c r="H84" s="142"/>
      <c r="I84" s="142"/>
      <c r="J84" s="142"/>
      <c r="K84" s="154">
        <f>IFERROR(G84/$G$80,0)</f>
        <v>0</v>
      </c>
    </row>
    <row r="85" spans="1:11" ht="15" customHeight="1" x14ac:dyDescent="0.15">
      <c r="A85" s="136"/>
      <c r="B85" s="157"/>
      <c r="C85" s="142"/>
      <c r="D85" s="156"/>
      <c r="E85" s="147"/>
      <c r="F85" s="159"/>
      <c r="G85" s="139">
        <f>SUM(G81:G84)</f>
        <v>0</v>
      </c>
      <c r="H85" s="142"/>
      <c r="I85" s="142"/>
      <c r="J85" s="142"/>
      <c r="K85" s="143">
        <f>SUM(K81:K84)</f>
        <v>0</v>
      </c>
    </row>
    <row r="86" spans="1:11" ht="15.75" customHeight="1" x14ac:dyDescent="0.15">
      <c r="A86" s="136"/>
      <c r="B86" s="157"/>
      <c r="C86" s="142"/>
      <c r="D86" s="156"/>
      <c r="E86" s="147"/>
      <c r="F86" s="159"/>
      <c r="G86" s="139"/>
      <c r="H86" s="142"/>
      <c r="I86" s="142"/>
      <c r="J86" s="142"/>
      <c r="K86" s="143"/>
    </row>
    <row r="87" spans="1:11" ht="15.75" customHeight="1" x14ac:dyDescent="0.15">
      <c r="A87" s="160"/>
      <c r="B87" s="161"/>
      <c r="C87" s="161"/>
      <c r="D87" s="162">
        <f>SUM(D7:D85)</f>
        <v>1780</v>
      </c>
      <c r="E87" s="163"/>
      <c r="F87" s="164">
        <f>F80+F75+F52+F6+F29</f>
        <v>1</v>
      </c>
      <c r="G87" s="165">
        <f>-(-G6-G52-G75-G80-G29)</f>
        <v>280000.00000000006</v>
      </c>
      <c r="H87" s="163"/>
      <c r="I87" s="161"/>
      <c r="J87" s="161"/>
      <c r="K87" s="166">
        <f>SUM(G27,G50,G73,G78,G85)/SUM(G6,G29,G52,G75,G80)</f>
        <v>0.96464285714285691</v>
      </c>
    </row>
    <row r="88" spans="1:11" ht="15.75" customHeight="1" x14ac:dyDescent="0.15">
      <c r="G88" s="167">
        <f>+G87-'Budget Updated'!H17</f>
        <v>0</v>
      </c>
    </row>
    <row r="89" spans="1:11" ht="15.75" customHeight="1" x14ac:dyDescent="0.15">
      <c r="A89" s="160"/>
      <c r="B89" s="161"/>
      <c r="C89" s="161"/>
      <c r="D89" s="168"/>
      <c r="E89" s="163"/>
      <c r="F89" s="169" t="s">
        <v>120</v>
      </c>
      <c r="G89" s="165">
        <f>SUM(G85+G78+G73+G50+G27)</f>
        <v>270100</v>
      </c>
      <c r="H89" s="170">
        <f>SUM(H80+H75+H52+H29+H6)</f>
        <v>224000.00000000006</v>
      </c>
      <c r="I89" s="161"/>
      <c r="J89" s="161"/>
      <c r="K89" s="166"/>
    </row>
    <row r="90" spans="1:11" ht="14.25" customHeight="1" x14ac:dyDescent="0.15">
      <c r="D90" s="172"/>
    </row>
    <row r="91" spans="1:11" ht="14.25" customHeight="1" x14ac:dyDescent="0.15">
      <c r="D91" s="172"/>
    </row>
  </sheetData>
  <mergeCells count="1">
    <mergeCell ref="A3:K3"/>
  </mergeCells>
  <pageMargins left="0.7" right="0.7" top="0.75" bottom="0.75" header="0.511811023622047" footer="0.511811023622047"/>
  <pageSetup fitToHeight="0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91"/>
  <sheetViews>
    <sheetView zoomScaleNormal="100" workbookViewId="0">
      <pane ySplit="4" topLeftCell="A5" activePane="bottomLeft" state="frozen"/>
      <selection pane="bottomLeft" activeCell="A8" sqref="A8"/>
    </sheetView>
  </sheetViews>
  <sheetFormatPr baseColWidth="10" defaultColWidth="9.1640625" defaultRowHeight="14" x14ac:dyDescent="0.15"/>
  <cols>
    <col min="1" max="1" width="9.1640625" style="115"/>
    <col min="2" max="2" width="9.33203125" style="115" customWidth="1"/>
    <col min="3" max="3" width="40.5" style="115" customWidth="1"/>
    <col min="4" max="5" width="10.6640625" style="115" customWidth="1"/>
    <col min="6" max="6" width="15.5" style="116" customWidth="1"/>
    <col min="7" max="8" width="14.6640625" style="115" customWidth="1"/>
    <col min="9" max="9" width="19" style="115" customWidth="1"/>
    <col min="10" max="10" width="17.5" style="115" customWidth="1"/>
    <col min="11" max="11" width="22.1640625" style="115" customWidth="1"/>
    <col min="12" max="16384" width="9.1640625" style="115"/>
  </cols>
  <sheetData>
    <row r="1" spans="1:11" ht="30" customHeight="1" x14ac:dyDescent="0.15">
      <c r="A1" s="175" t="str">
        <f>+'Budget Updated'!A2</f>
        <v>Oakhaven Public Safety Campus  -  GRC-26-0142</v>
      </c>
    </row>
    <row r="3" spans="1:11" ht="15.75" customHeight="1" x14ac:dyDescent="0.15">
      <c r="A3" s="12" t="str">
        <f>+'Budget Updated'!A18</f>
        <v>Warranty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30" customHeight="1" x14ac:dyDescent="0.15">
      <c r="A4" s="118"/>
      <c r="B4" s="119">
        <f>(+J5-I5)/7</f>
        <v>0</v>
      </c>
      <c r="C4" s="120" t="s">
        <v>80</v>
      </c>
      <c r="D4" s="121"/>
      <c r="E4" s="122"/>
      <c r="F4" s="123" t="s">
        <v>81</v>
      </c>
      <c r="G4" s="124" t="s">
        <v>82</v>
      </c>
      <c r="H4" s="125" t="s">
        <v>83</v>
      </c>
      <c r="I4" s="126" t="s">
        <v>84</v>
      </c>
      <c r="J4" s="126" t="s">
        <v>85</v>
      </c>
      <c r="K4" s="127" t="s">
        <v>86</v>
      </c>
    </row>
    <row r="5" spans="1:11" ht="15" customHeight="1" x14ac:dyDescent="0.15">
      <c r="A5" s="128"/>
      <c r="B5" s="129" t="s">
        <v>87</v>
      </c>
      <c r="C5" s="120"/>
      <c r="D5" s="120"/>
      <c r="E5" s="130"/>
      <c r="F5" s="131"/>
      <c r="G5" s="132"/>
      <c r="H5" s="133"/>
      <c r="I5" s="134">
        <f>'Budget Updated'!C18</f>
        <v>0</v>
      </c>
      <c r="J5" s="134">
        <f>'Budget Updated'!D18</f>
        <v>0</v>
      </c>
      <c r="K5" s="135"/>
    </row>
    <row r="6" spans="1:11" ht="15" customHeight="1" x14ac:dyDescent="0.15">
      <c r="A6" s="136"/>
      <c r="B6" s="137"/>
      <c r="C6" s="138" t="str">
        <f>'Budget Updated'!A22</f>
        <v>Architecture / Interiors</v>
      </c>
      <c r="D6" s="138" t="s">
        <v>88</v>
      </c>
      <c r="E6" s="139" t="s">
        <v>51</v>
      </c>
      <c r="F6" s="140">
        <f>IFERROR(+G27/($G$27+$G$50+$G$73+$G$78+$G$85),0)</f>
        <v>0</v>
      </c>
      <c r="G6" s="139">
        <f>IFERROR('Budget Updated'!$H$18*F6,0)</f>
        <v>0</v>
      </c>
      <c r="H6" s="141">
        <f>IFERROR(G6*(100%-'Budget Updated'!$B$8),0)</f>
        <v>0</v>
      </c>
      <c r="I6" s="139"/>
      <c r="J6" s="142"/>
      <c r="K6" s="143"/>
    </row>
    <row r="7" spans="1:11" ht="15" customHeight="1" x14ac:dyDescent="0.15">
      <c r="A7" s="136">
        <f>PG!A7</f>
        <v>0</v>
      </c>
      <c r="B7" s="145">
        <f t="shared" ref="B7:B26" si="0">IFERROR(D7/$B$4,0)</f>
        <v>0</v>
      </c>
      <c r="C7" s="142" t="s">
        <v>89</v>
      </c>
      <c r="D7" s="146"/>
      <c r="E7" s="147">
        <v>315</v>
      </c>
      <c r="F7" s="159"/>
      <c r="G7" s="147">
        <f t="shared" ref="G7:G26" si="1">E7*D7</f>
        <v>0</v>
      </c>
      <c r="H7" s="139"/>
      <c r="I7" s="139"/>
      <c r="J7" s="142"/>
      <c r="K7" s="149">
        <f t="shared" ref="K7:K26" si="2">IFERROR(G7/$G$6,0)</f>
        <v>0</v>
      </c>
    </row>
    <row r="8" spans="1:11" ht="15" customHeight="1" x14ac:dyDescent="0.15">
      <c r="A8" s="136" t="str">
        <f>PG!A8</f>
        <v>Marcus W.</v>
      </c>
      <c r="B8" s="145">
        <f t="shared" si="0"/>
        <v>0</v>
      </c>
      <c r="C8" s="142" t="s">
        <v>91</v>
      </c>
      <c r="D8" s="146"/>
      <c r="E8" s="147">
        <v>310</v>
      </c>
      <c r="F8" s="159"/>
      <c r="G8" s="147">
        <f t="shared" si="1"/>
        <v>0</v>
      </c>
      <c r="H8" s="139"/>
      <c r="I8" s="139"/>
      <c r="J8" s="142"/>
      <c r="K8" s="149">
        <f t="shared" si="2"/>
        <v>0</v>
      </c>
    </row>
    <row r="9" spans="1:11" ht="15" customHeight="1" x14ac:dyDescent="0.15">
      <c r="A9" s="136">
        <f>PG!A9</f>
        <v>0</v>
      </c>
      <c r="B9" s="145">
        <f t="shared" si="0"/>
        <v>0</v>
      </c>
      <c r="C9" s="142" t="s">
        <v>92</v>
      </c>
      <c r="D9" s="146"/>
      <c r="E9" s="147">
        <v>250</v>
      </c>
      <c r="F9" s="159"/>
      <c r="G9" s="147">
        <f t="shared" si="1"/>
        <v>0</v>
      </c>
      <c r="H9" s="139"/>
      <c r="I9" s="139"/>
      <c r="J9" s="142"/>
      <c r="K9" s="149">
        <f t="shared" si="2"/>
        <v>0</v>
      </c>
    </row>
    <row r="10" spans="1:11" ht="15" customHeight="1" x14ac:dyDescent="0.15">
      <c r="A10" s="136" t="str">
        <f>PG!A10</f>
        <v>Dana R</v>
      </c>
      <c r="B10" s="145">
        <f t="shared" si="0"/>
        <v>0</v>
      </c>
      <c r="C10" s="142" t="s">
        <v>94</v>
      </c>
      <c r="D10" s="146"/>
      <c r="E10" s="147">
        <v>175</v>
      </c>
      <c r="F10" s="159"/>
      <c r="G10" s="147">
        <f t="shared" si="1"/>
        <v>0</v>
      </c>
      <c r="H10" s="139"/>
      <c r="I10" s="139"/>
      <c r="J10" s="142"/>
      <c r="K10" s="149">
        <f t="shared" si="2"/>
        <v>0</v>
      </c>
    </row>
    <row r="11" spans="1:11" ht="15" customHeight="1" x14ac:dyDescent="0.15">
      <c r="A11" s="136" t="str">
        <f>PG!A11</f>
        <v>Roger S</v>
      </c>
      <c r="B11" s="145">
        <f t="shared" si="0"/>
        <v>0</v>
      </c>
      <c r="C11" s="142" t="s">
        <v>96</v>
      </c>
      <c r="D11" s="146"/>
      <c r="E11" s="147">
        <v>170</v>
      </c>
      <c r="F11" s="159"/>
      <c r="G11" s="147">
        <f t="shared" si="1"/>
        <v>0</v>
      </c>
      <c r="H11" s="139"/>
      <c r="I11" s="139"/>
      <c r="J11" s="142"/>
      <c r="K11" s="149">
        <f t="shared" si="2"/>
        <v>0</v>
      </c>
    </row>
    <row r="12" spans="1:11" ht="15" customHeight="1" x14ac:dyDescent="0.15">
      <c r="A12" s="136">
        <f>PG!A12</f>
        <v>0</v>
      </c>
      <c r="B12" s="145">
        <f t="shared" si="0"/>
        <v>0</v>
      </c>
      <c r="C12" s="142" t="s">
        <v>97</v>
      </c>
      <c r="D12" s="146"/>
      <c r="E12" s="147">
        <v>150</v>
      </c>
      <c r="F12" s="159"/>
      <c r="G12" s="147">
        <f t="shared" si="1"/>
        <v>0</v>
      </c>
      <c r="H12" s="139"/>
      <c r="I12" s="139"/>
      <c r="J12" s="142"/>
      <c r="K12" s="149">
        <f t="shared" si="2"/>
        <v>0</v>
      </c>
    </row>
    <row r="13" spans="1:11" ht="15" customHeight="1" x14ac:dyDescent="0.15">
      <c r="A13" s="136" t="str">
        <f>PG!A13</f>
        <v>Sebastian Z</v>
      </c>
      <c r="B13" s="145">
        <f t="shared" si="0"/>
        <v>0</v>
      </c>
      <c r="C13" s="142" t="s">
        <v>99</v>
      </c>
      <c r="D13" s="146"/>
      <c r="E13" s="147">
        <v>155</v>
      </c>
      <c r="F13" s="159"/>
      <c r="G13" s="147">
        <f t="shared" si="1"/>
        <v>0</v>
      </c>
      <c r="H13" s="139"/>
      <c r="I13" s="139"/>
      <c r="J13" s="142"/>
      <c r="K13" s="149">
        <f t="shared" si="2"/>
        <v>0</v>
      </c>
    </row>
    <row r="14" spans="1:11" ht="15" customHeight="1" x14ac:dyDescent="0.15">
      <c r="A14" s="136">
        <f>PG!A14</f>
        <v>0</v>
      </c>
      <c r="B14" s="145">
        <f t="shared" si="0"/>
        <v>0</v>
      </c>
      <c r="C14" s="142" t="s">
        <v>100</v>
      </c>
      <c r="D14" s="146"/>
      <c r="E14" s="147">
        <v>140</v>
      </c>
      <c r="F14" s="159"/>
      <c r="G14" s="147">
        <f t="shared" si="1"/>
        <v>0</v>
      </c>
      <c r="H14" s="139"/>
      <c r="I14" s="139"/>
      <c r="J14" s="142"/>
      <c r="K14" s="149">
        <f t="shared" si="2"/>
        <v>0</v>
      </c>
    </row>
    <row r="15" spans="1:11" ht="15" customHeight="1" x14ac:dyDescent="0.15">
      <c r="A15" s="136" t="str">
        <f>PG!A15</f>
        <v>Amy T</v>
      </c>
      <c r="B15" s="145">
        <f t="shared" si="0"/>
        <v>0</v>
      </c>
      <c r="C15" s="142" t="s">
        <v>102</v>
      </c>
      <c r="D15" s="146"/>
      <c r="E15" s="147">
        <v>115</v>
      </c>
      <c r="F15" s="159"/>
      <c r="G15" s="147">
        <f t="shared" si="1"/>
        <v>0</v>
      </c>
      <c r="H15" s="139"/>
      <c r="I15" s="139"/>
      <c r="J15" s="142"/>
      <c r="K15" s="149">
        <f t="shared" si="2"/>
        <v>0</v>
      </c>
    </row>
    <row r="16" spans="1:11" ht="15" customHeight="1" x14ac:dyDescent="0.15">
      <c r="A16" s="136">
        <f>PG!A16</f>
        <v>0</v>
      </c>
      <c r="B16" s="145">
        <f t="shared" si="0"/>
        <v>0</v>
      </c>
      <c r="C16" s="142" t="s">
        <v>103</v>
      </c>
      <c r="D16" s="146"/>
      <c r="E16" s="147">
        <v>65</v>
      </c>
      <c r="F16" s="159"/>
      <c r="G16" s="147">
        <f t="shared" si="1"/>
        <v>0</v>
      </c>
      <c r="H16" s="139"/>
      <c r="I16" s="139"/>
      <c r="J16" s="142"/>
      <c r="K16" s="149">
        <f t="shared" si="2"/>
        <v>0</v>
      </c>
    </row>
    <row r="17" spans="1:11" ht="15" customHeight="1" x14ac:dyDescent="0.15">
      <c r="A17" s="136">
        <f>PG!A17</f>
        <v>0</v>
      </c>
      <c r="B17" s="145">
        <f t="shared" si="0"/>
        <v>0</v>
      </c>
      <c r="C17" s="142" t="s">
        <v>104</v>
      </c>
      <c r="D17" s="146"/>
      <c r="E17" s="147">
        <v>155</v>
      </c>
      <c r="F17" s="159"/>
      <c r="G17" s="147">
        <f t="shared" si="1"/>
        <v>0</v>
      </c>
      <c r="H17" s="139"/>
      <c r="I17" s="139"/>
      <c r="J17" s="142"/>
      <c r="K17" s="149">
        <f t="shared" si="2"/>
        <v>0</v>
      </c>
    </row>
    <row r="18" spans="1:11" ht="15" customHeight="1" x14ac:dyDescent="0.15">
      <c r="A18" s="136" t="str">
        <f>PG!A18</f>
        <v>Miranda G.</v>
      </c>
      <c r="B18" s="145">
        <f t="shared" si="0"/>
        <v>0</v>
      </c>
      <c r="C18" s="142" t="s">
        <v>106</v>
      </c>
      <c r="D18" s="146"/>
      <c r="E18" s="147">
        <v>145</v>
      </c>
      <c r="F18" s="159"/>
      <c r="G18" s="147">
        <f t="shared" si="1"/>
        <v>0</v>
      </c>
      <c r="H18" s="139"/>
      <c r="I18" s="139"/>
      <c r="J18" s="142"/>
      <c r="K18" s="149">
        <f t="shared" si="2"/>
        <v>0</v>
      </c>
    </row>
    <row r="19" spans="1:11" ht="15" customHeight="1" x14ac:dyDescent="0.15">
      <c r="A19" s="136">
        <f>PG!A19</f>
        <v>0</v>
      </c>
      <c r="B19" s="145">
        <f t="shared" si="0"/>
        <v>0</v>
      </c>
      <c r="C19" s="142" t="s">
        <v>107</v>
      </c>
      <c r="D19" s="146"/>
      <c r="E19" s="147">
        <v>125</v>
      </c>
      <c r="F19" s="159"/>
      <c r="G19" s="147">
        <f t="shared" si="1"/>
        <v>0</v>
      </c>
      <c r="H19" s="139"/>
      <c r="I19" s="139"/>
      <c r="J19" s="142"/>
      <c r="K19" s="149">
        <f t="shared" si="2"/>
        <v>0</v>
      </c>
    </row>
    <row r="20" spans="1:11" ht="15" customHeight="1" x14ac:dyDescent="0.15">
      <c r="A20" s="136">
        <f>PG!A20</f>
        <v>0</v>
      </c>
      <c r="B20" s="145">
        <f t="shared" si="0"/>
        <v>0</v>
      </c>
      <c r="C20" s="142" t="s">
        <v>108</v>
      </c>
      <c r="D20" s="146"/>
      <c r="E20" s="147">
        <v>110</v>
      </c>
      <c r="F20" s="159"/>
      <c r="G20" s="147">
        <f t="shared" si="1"/>
        <v>0</v>
      </c>
      <c r="H20" s="139"/>
      <c r="I20" s="139"/>
      <c r="J20" s="142"/>
      <c r="K20" s="149">
        <f t="shared" si="2"/>
        <v>0</v>
      </c>
    </row>
    <row r="21" spans="1:11" ht="15" customHeight="1" x14ac:dyDescent="0.15">
      <c r="A21" s="136" t="str">
        <f>PG!A21</f>
        <v>Grant H</v>
      </c>
      <c r="B21" s="145">
        <f t="shared" si="0"/>
        <v>0</v>
      </c>
      <c r="C21" s="142" t="s">
        <v>110</v>
      </c>
      <c r="D21" s="146"/>
      <c r="E21" s="147">
        <v>100</v>
      </c>
      <c r="F21" s="159"/>
      <c r="G21" s="147">
        <f t="shared" si="1"/>
        <v>0</v>
      </c>
      <c r="H21" s="139"/>
      <c r="I21" s="139"/>
      <c r="J21" s="142"/>
      <c r="K21" s="149">
        <f t="shared" si="2"/>
        <v>0</v>
      </c>
    </row>
    <row r="22" spans="1:11" ht="15" customHeight="1" x14ac:dyDescent="0.15">
      <c r="A22" s="136">
        <f>PG!A22</f>
        <v>0</v>
      </c>
      <c r="B22" s="145">
        <f t="shared" si="0"/>
        <v>0</v>
      </c>
      <c r="C22" s="142" t="s">
        <v>111</v>
      </c>
      <c r="D22" s="146"/>
      <c r="E22" s="147">
        <v>50</v>
      </c>
      <c r="F22" s="159"/>
      <c r="G22" s="147">
        <f t="shared" si="1"/>
        <v>0</v>
      </c>
      <c r="H22" s="139"/>
      <c r="I22" s="139"/>
      <c r="J22" s="142"/>
      <c r="K22" s="149">
        <f t="shared" si="2"/>
        <v>0</v>
      </c>
    </row>
    <row r="23" spans="1:11" ht="15" customHeight="1" x14ac:dyDescent="0.15">
      <c r="A23" s="136">
        <f>PG!A23</f>
        <v>0</v>
      </c>
      <c r="B23" s="145">
        <f t="shared" si="0"/>
        <v>0</v>
      </c>
      <c r="C23" s="142" t="s">
        <v>45</v>
      </c>
      <c r="D23" s="146"/>
      <c r="E23" s="147">
        <v>130</v>
      </c>
      <c r="F23" s="159"/>
      <c r="G23" s="147">
        <f t="shared" si="1"/>
        <v>0</v>
      </c>
      <c r="H23" s="139"/>
      <c r="I23" s="139"/>
      <c r="J23" s="142"/>
      <c r="K23" s="149">
        <f t="shared" si="2"/>
        <v>0</v>
      </c>
    </row>
    <row r="24" spans="1:11" ht="15" customHeight="1" x14ac:dyDescent="0.15">
      <c r="A24" s="136">
        <f>PG!A24</f>
        <v>0</v>
      </c>
      <c r="B24" s="145">
        <f t="shared" si="0"/>
        <v>0</v>
      </c>
      <c r="C24" s="142" t="s">
        <v>112</v>
      </c>
      <c r="D24" s="146"/>
      <c r="E24" s="147">
        <v>150</v>
      </c>
      <c r="F24" s="159"/>
      <c r="G24" s="147">
        <f t="shared" si="1"/>
        <v>0</v>
      </c>
      <c r="H24" s="139"/>
      <c r="I24" s="139"/>
      <c r="J24" s="142"/>
      <c r="K24" s="149">
        <f t="shared" si="2"/>
        <v>0</v>
      </c>
    </row>
    <row r="25" spans="1:11" ht="15" customHeight="1" x14ac:dyDescent="0.15">
      <c r="A25" s="136">
        <f>PG!A25</f>
        <v>0</v>
      </c>
      <c r="B25" s="145">
        <f t="shared" si="0"/>
        <v>0</v>
      </c>
      <c r="C25" s="142" t="s">
        <v>113</v>
      </c>
      <c r="D25" s="146"/>
      <c r="E25" s="147">
        <v>155</v>
      </c>
      <c r="F25" s="159"/>
      <c r="G25" s="147">
        <f t="shared" si="1"/>
        <v>0</v>
      </c>
      <c r="H25" s="139"/>
      <c r="I25" s="139"/>
      <c r="J25" s="142"/>
      <c r="K25" s="149">
        <f t="shared" si="2"/>
        <v>0</v>
      </c>
    </row>
    <row r="26" spans="1:11" ht="16.5" customHeight="1" x14ac:dyDescent="0.15">
      <c r="A26" s="136">
        <f>PG!A27</f>
        <v>0</v>
      </c>
      <c r="B26" s="145">
        <f t="shared" si="0"/>
        <v>0</v>
      </c>
      <c r="C26" s="142" t="s">
        <v>117</v>
      </c>
      <c r="D26" s="146"/>
      <c r="E26" s="147">
        <v>80</v>
      </c>
      <c r="F26" s="159"/>
      <c r="G26" s="153">
        <f t="shared" si="1"/>
        <v>0</v>
      </c>
      <c r="H26" s="142"/>
      <c r="I26" s="142"/>
      <c r="J26" s="142"/>
      <c r="K26" s="154">
        <f t="shared" si="2"/>
        <v>0</v>
      </c>
    </row>
    <row r="27" spans="1:11" ht="15" customHeight="1" x14ac:dyDescent="0.15">
      <c r="A27" s="136"/>
      <c r="B27" s="155"/>
      <c r="C27" s="142"/>
      <c r="D27" s="156"/>
      <c r="E27" s="147"/>
      <c r="F27" s="159"/>
      <c r="G27" s="139">
        <f>SUM(G7:G26)</f>
        <v>0</v>
      </c>
      <c r="H27" s="142"/>
      <c r="I27" s="142"/>
      <c r="J27" s="142"/>
      <c r="K27" s="143">
        <f>SUM(K7:K26)</f>
        <v>0</v>
      </c>
    </row>
    <row r="28" spans="1:11" ht="15" customHeight="1" x14ac:dyDescent="0.15">
      <c r="A28" s="136"/>
      <c r="B28" s="155"/>
      <c r="C28" s="142"/>
      <c r="D28" s="156"/>
      <c r="E28" s="147"/>
      <c r="F28" s="159"/>
      <c r="G28" s="139"/>
      <c r="H28" s="142"/>
      <c r="I28" s="142"/>
      <c r="J28" s="142"/>
      <c r="K28" s="143"/>
    </row>
    <row r="29" spans="1:11" ht="15" customHeight="1" x14ac:dyDescent="0.15">
      <c r="A29" s="136"/>
      <c r="B29" s="155"/>
      <c r="C29" s="138" t="str">
        <f>'Budget Updated'!A23</f>
        <v>Dept Name 2</v>
      </c>
      <c r="D29" s="156"/>
      <c r="E29" s="147"/>
      <c r="F29" s="140">
        <f>IFERROR(+G50/($G$27+$G$50+$G$73+$G$78+$G$85),0)</f>
        <v>0</v>
      </c>
      <c r="G29" s="139">
        <f>IFERROR('Budget Updated'!$H$18*F29,0)</f>
        <v>0</v>
      </c>
      <c r="H29" s="141">
        <f>IFERROR(G29*(100%-'Budget Updated'!$B$8),0)</f>
        <v>0</v>
      </c>
      <c r="I29" s="142"/>
      <c r="J29" s="142"/>
      <c r="K29" s="143"/>
    </row>
    <row r="30" spans="1:11" ht="15" customHeight="1" x14ac:dyDescent="0.15">
      <c r="A30" s="136">
        <f>PG!A31</f>
        <v>0</v>
      </c>
      <c r="B30" s="145">
        <f t="shared" ref="B30:B49" si="3">IFERROR(D30/$B$4,0)</f>
        <v>0</v>
      </c>
      <c r="C30" s="142" t="s">
        <v>89</v>
      </c>
      <c r="D30" s="146"/>
      <c r="E30" s="147">
        <v>315</v>
      </c>
      <c r="F30" s="159"/>
      <c r="G30" s="147">
        <f t="shared" ref="G30:G49" si="4">E30*D30</f>
        <v>0</v>
      </c>
      <c r="H30" s="142"/>
      <c r="I30" s="142"/>
      <c r="J30" s="142"/>
      <c r="K30" s="149">
        <f t="shared" ref="K30:K49" si="5">IFERROR(G30/$G$29,0)</f>
        <v>0</v>
      </c>
    </row>
    <row r="31" spans="1:11" ht="15" customHeight="1" x14ac:dyDescent="0.15">
      <c r="A31" s="136">
        <f>PG!A32</f>
        <v>0</v>
      </c>
      <c r="B31" s="145">
        <f t="shared" si="3"/>
        <v>0</v>
      </c>
      <c r="C31" s="142" t="s">
        <v>91</v>
      </c>
      <c r="D31" s="146"/>
      <c r="E31" s="147">
        <v>310</v>
      </c>
      <c r="F31" s="159"/>
      <c r="G31" s="147">
        <f t="shared" si="4"/>
        <v>0</v>
      </c>
      <c r="H31" s="142"/>
      <c r="I31" s="142"/>
      <c r="J31" s="142"/>
      <c r="K31" s="149">
        <f t="shared" si="5"/>
        <v>0</v>
      </c>
    </row>
    <row r="32" spans="1:11" ht="15" customHeight="1" x14ac:dyDescent="0.15">
      <c r="A32" s="136">
        <f>PG!A33</f>
        <v>0</v>
      </c>
      <c r="B32" s="145">
        <f t="shared" si="3"/>
        <v>0</v>
      </c>
      <c r="C32" s="142" t="s">
        <v>92</v>
      </c>
      <c r="D32" s="146"/>
      <c r="E32" s="147">
        <v>250</v>
      </c>
      <c r="F32" s="159"/>
      <c r="G32" s="147">
        <f t="shared" si="4"/>
        <v>0</v>
      </c>
      <c r="H32" s="142"/>
      <c r="I32" s="142"/>
      <c r="J32" s="142"/>
      <c r="K32" s="149">
        <f t="shared" si="5"/>
        <v>0</v>
      </c>
    </row>
    <row r="33" spans="1:11" ht="15" customHeight="1" x14ac:dyDescent="0.15">
      <c r="A33" s="136">
        <f>PG!A34</f>
        <v>0</v>
      </c>
      <c r="B33" s="145">
        <f t="shared" si="3"/>
        <v>0</v>
      </c>
      <c r="C33" s="142" t="s">
        <v>94</v>
      </c>
      <c r="D33" s="146"/>
      <c r="E33" s="147">
        <v>175</v>
      </c>
      <c r="F33" s="159"/>
      <c r="G33" s="147">
        <f t="shared" si="4"/>
        <v>0</v>
      </c>
      <c r="H33" s="142"/>
      <c r="I33" s="142"/>
      <c r="J33" s="142"/>
      <c r="K33" s="149">
        <f t="shared" si="5"/>
        <v>0</v>
      </c>
    </row>
    <row r="34" spans="1:11" ht="15" customHeight="1" x14ac:dyDescent="0.15">
      <c r="A34" s="136">
        <f>PG!A35</f>
        <v>0</v>
      </c>
      <c r="B34" s="145">
        <f t="shared" si="3"/>
        <v>0</v>
      </c>
      <c r="C34" s="142" t="s">
        <v>96</v>
      </c>
      <c r="D34" s="146"/>
      <c r="E34" s="147">
        <v>170</v>
      </c>
      <c r="F34" s="159"/>
      <c r="G34" s="147">
        <f t="shared" si="4"/>
        <v>0</v>
      </c>
      <c r="H34" s="142"/>
      <c r="I34" s="142"/>
      <c r="J34" s="142"/>
      <c r="K34" s="149">
        <f t="shared" si="5"/>
        <v>0</v>
      </c>
    </row>
    <row r="35" spans="1:11" ht="15" customHeight="1" x14ac:dyDescent="0.15">
      <c r="A35" s="136">
        <f>PG!A36</f>
        <v>0</v>
      </c>
      <c r="B35" s="145">
        <f t="shared" si="3"/>
        <v>0</v>
      </c>
      <c r="C35" s="142" t="s">
        <v>97</v>
      </c>
      <c r="D35" s="146"/>
      <c r="E35" s="147">
        <v>150</v>
      </c>
      <c r="F35" s="159"/>
      <c r="G35" s="147">
        <f t="shared" si="4"/>
        <v>0</v>
      </c>
      <c r="H35" s="142"/>
      <c r="I35" s="142"/>
      <c r="J35" s="142"/>
      <c r="K35" s="149">
        <f t="shared" si="5"/>
        <v>0</v>
      </c>
    </row>
    <row r="36" spans="1:11" ht="15" customHeight="1" x14ac:dyDescent="0.15">
      <c r="A36" s="136">
        <f>PG!A37</f>
        <v>0</v>
      </c>
      <c r="B36" s="145">
        <f t="shared" si="3"/>
        <v>0</v>
      </c>
      <c r="C36" s="142" t="s">
        <v>99</v>
      </c>
      <c r="D36" s="146"/>
      <c r="E36" s="147">
        <v>155</v>
      </c>
      <c r="F36" s="159"/>
      <c r="G36" s="147">
        <f t="shared" si="4"/>
        <v>0</v>
      </c>
      <c r="H36" s="142"/>
      <c r="I36" s="142"/>
      <c r="J36" s="142"/>
      <c r="K36" s="149">
        <f t="shared" si="5"/>
        <v>0</v>
      </c>
    </row>
    <row r="37" spans="1:11" ht="15" customHeight="1" x14ac:dyDescent="0.15">
      <c r="A37" s="136">
        <f>PG!A38</f>
        <v>0</v>
      </c>
      <c r="B37" s="145">
        <f t="shared" si="3"/>
        <v>0</v>
      </c>
      <c r="C37" s="142" t="s">
        <v>100</v>
      </c>
      <c r="D37" s="146"/>
      <c r="E37" s="147">
        <v>140</v>
      </c>
      <c r="F37" s="159"/>
      <c r="G37" s="147">
        <f t="shared" si="4"/>
        <v>0</v>
      </c>
      <c r="H37" s="142"/>
      <c r="I37" s="142"/>
      <c r="J37" s="142"/>
      <c r="K37" s="149">
        <f t="shared" si="5"/>
        <v>0</v>
      </c>
    </row>
    <row r="38" spans="1:11" ht="15" customHeight="1" x14ac:dyDescent="0.15">
      <c r="A38" s="136">
        <f>PG!A39</f>
        <v>0</v>
      </c>
      <c r="B38" s="145">
        <f t="shared" si="3"/>
        <v>0</v>
      </c>
      <c r="C38" s="142" t="s">
        <v>102</v>
      </c>
      <c r="D38" s="146"/>
      <c r="E38" s="147">
        <v>115</v>
      </c>
      <c r="F38" s="159"/>
      <c r="G38" s="147">
        <f t="shared" si="4"/>
        <v>0</v>
      </c>
      <c r="H38" s="142"/>
      <c r="I38" s="142"/>
      <c r="J38" s="142"/>
      <c r="K38" s="149">
        <f t="shared" si="5"/>
        <v>0</v>
      </c>
    </row>
    <row r="39" spans="1:11" ht="15" customHeight="1" x14ac:dyDescent="0.15">
      <c r="A39" s="136">
        <f>PG!A40</f>
        <v>0</v>
      </c>
      <c r="B39" s="145">
        <f t="shared" si="3"/>
        <v>0</v>
      </c>
      <c r="C39" s="142" t="s">
        <v>103</v>
      </c>
      <c r="D39" s="146"/>
      <c r="E39" s="147">
        <v>65</v>
      </c>
      <c r="F39" s="159"/>
      <c r="G39" s="147">
        <f t="shared" si="4"/>
        <v>0</v>
      </c>
      <c r="H39" s="142"/>
      <c r="I39" s="142"/>
      <c r="J39" s="142"/>
      <c r="K39" s="149">
        <f t="shared" si="5"/>
        <v>0</v>
      </c>
    </row>
    <row r="40" spans="1:11" ht="15" customHeight="1" x14ac:dyDescent="0.15">
      <c r="A40" s="136">
        <f>PG!A41</f>
        <v>0</v>
      </c>
      <c r="B40" s="145">
        <f t="shared" si="3"/>
        <v>0</v>
      </c>
      <c r="C40" s="142" t="s">
        <v>104</v>
      </c>
      <c r="D40" s="146"/>
      <c r="E40" s="147">
        <v>155</v>
      </c>
      <c r="F40" s="159"/>
      <c r="G40" s="147">
        <f t="shared" si="4"/>
        <v>0</v>
      </c>
      <c r="H40" s="142"/>
      <c r="I40" s="142"/>
      <c r="J40" s="142"/>
      <c r="K40" s="149">
        <f t="shared" si="5"/>
        <v>0</v>
      </c>
    </row>
    <row r="41" spans="1:11" ht="15" customHeight="1" x14ac:dyDescent="0.15">
      <c r="A41" s="136">
        <f>PG!A42</f>
        <v>0</v>
      </c>
      <c r="B41" s="145">
        <f t="shared" si="3"/>
        <v>0</v>
      </c>
      <c r="C41" s="142" t="s">
        <v>106</v>
      </c>
      <c r="D41" s="146"/>
      <c r="E41" s="147">
        <v>145</v>
      </c>
      <c r="F41" s="159"/>
      <c r="G41" s="147">
        <f t="shared" si="4"/>
        <v>0</v>
      </c>
      <c r="H41" s="142"/>
      <c r="I41" s="142"/>
      <c r="J41" s="142"/>
      <c r="K41" s="149">
        <f t="shared" si="5"/>
        <v>0</v>
      </c>
    </row>
    <row r="42" spans="1:11" ht="15" customHeight="1" x14ac:dyDescent="0.15">
      <c r="A42" s="136">
        <f>PG!A43</f>
        <v>0</v>
      </c>
      <c r="B42" s="145">
        <f t="shared" si="3"/>
        <v>0</v>
      </c>
      <c r="C42" s="142" t="s">
        <v>107</v>
      </c>
      <c r="D42" s="146"/>
      <c r="E42" s="147">
        <v>125</v>
      </c>
      <c r="F42" s="159"/>
      <c r="G42" s="147">
        <f t="shared" si="4"/>
        <v>0</v>
      </c>
      <c r="H42" s="142"/>
      <c r="I42" s="142"/>
      <c r="J42" s="142"/>
      <c r="K42" s="149">
        <f t="shared" si="5"/>
        <v>0</v>
      </c>
    </row>
    <row r="43" spans="1:11" ht="15" customHeight="1" x14ac:dyDescent="0.15">
      <c r="A43" s="136">
        <f>PG!A44</f>
        <v>0</v>
      </c>
      <c r="B43" s="145">
        <f t="shared" si="3"/>
        <v>0</v>
      </c>
      <c r="C43" s="142" t="s">
        <v>108</v>
      </c>
      <c r="D43" s="146"/>
      <c r="E43" s="147">
        <v>110</v>
      </c>
      <c r="F43" s="159"/>
      <c r="G43" s="147">
        <f t="shared" si="4"/>
        <v>0</v>
      </c>
      <c r="H43" s="142"/>
      <c r="I43" s="142"/>
      <c r="J43" s="142"/>
      <c r="K43" s="149">
        <f t="shared" si="5"/>
        <v>0</v>
      </c>
    </row>
    <row r="44" spans="1:11" ht="15" customHeight="1" x14ac:dyDescent="0.15">
      <c r="A44" s="136">
        <f>PG!A45</f>
        <v>0</v>
      </c>
      <c r="B44" s="145">
        <f t="shared" si="3"/>
        <v>0</v>
      </c>
      <c r="C44" s="142" t="s">
        <v>110</v>
      </c>
      <c r="D44" s="146"/>
      <c r="E44" s="147">
        <v>100</v>
      </c>
      <c r="F44" s="159"/>
      <c r="G44" s="147">
        <f t="shared" si="4"/>
        <v>0</v>
      </c>
      <c r="H44" s="142"/>
      <c r="I44" s="142"/>
      <c r="J44" s="142"/>
      <c r="K44" s="149">
        <f t="shared" si="5"/>
        <v>0</v>
      </c>
    </row>
    <row r="45" spans="1:11" ht="15" customHeight="1" x14ac:dyDescent="0.15">
      <c r="A45" s="136">
        <f>PG!A46</f>
        <v>0</v>
      </c>
      <c r="B45" s="145">
        <f t="shared" si="3"/>
        <v>0</v>
      </c>
      <c r="C45" s="142" t="s">
        <v>111</v>
      </c>
      <c r="D45" s="146"/>
      <c r="E45" s="147">
        <v>50</v>
      </c>
      <c r="F45" s="159"/>
      <c r="G45" s="147">
        <f t="shared" si="4"/>
        <v>0</v>
      </c>
      <c r="H45" s="142"/>
      <c r="I45" s="142"/>
      <c r="J45" s="142"/>
      <c r="K45" s="149">
        <f t="shared" si="5"/>
        <v>0</v>
      </c>
    </row>
    <row r="46" spans="1:11" ht="15" customHeight="1" x14ac:dyDescent="0.15">
      <c r="A46" s="136">
        <f>PG!A47</f>
        <v>0</v>
      </c>
      <c r="B46" s="145">
        <f t="shared" si="3"/>
        <v>0</v>
      </c>
      <c r="C46" s="142" t="s">
        <v>45</v>
      </c>
      <c r="D46" s="146"/>
      <c r="E46" s="147">
        <v>130</v>
      </c>
      <c r="F46" s="159"/>
      <c r="G46" s="147">
        <f t="shared" si="4"/>
        <v>0</v>
      </c>
      <c r="H46" s="142"/>
      <c r="I46" s="142"/>
      <c r="J46" s="142"/>
      <c r="K46" s="149">
        <f t="shared" si="5"/>
        <v>0</v>
      </c>
    </row>
    <row r="47" spans="1:11" ht="15" customHeight="1" x14ac:dyDescent="0.15">
      <c r="A47" s="136">
        <f>PG!A48</f>
        <v>0</v>
      </c>
      <c r="B47" s="145">
        <f t="shared" si="3"/>
        <v>0</v>
      </c>
      <c r="C47" s="142" t="s">
        <v>112</v>
      </c>
      <c r="D47" s="146"/>
      <c r="E47" s="147">
        <v>150</v>
      </c>
      <c r="F47" s="159"/>
      <c r="G47" s="147">
        <f t="shared" si="4"/>
        <v>0</v>
      </c>
      <c r="H47" s="142"/>
      <c r="I47" s="142"/>
      <c r="J47" s="142"/>
      <c r="K47" s="149">
        <f t="shared" si="5"/>
        <v>0</v>
      </c>
    </row>
    <row r="48" spans="1:11" ht="15" customHeight="1" x14ac:dyDescent="0.15">
      <c r="A48" s="136">
        <f>PG!A49</f>
        <v>0</v>
      </c>
      <c r="B48" s="145">
        <f t="shared" si="3"/>
        <v>0</v>
      </c>
      <c r="C48" s="142" t="s">
        <v>113</v>
      </c>
      <c r="D48" s="146"/>
      <c r="E48" s="147">
        <v>155</v>
      </c>
      <c r="F48" s="159"/>
      <c r="G48" s="147">
        <f t="shared" si="4"/>
        <v>0</v>
      </c>
      <c r="H48" s="142"/>
      <c r="I48" s="142"/>
      <c r="J48" s="142"/>
      <c r="K48" s="149">
        <f t="shared" si="5"/>
        <v>0</v>
      </c>
    </row>
    <row r="49" spans="1:11" ht="16.5" customHeight="1" x14ac:dyDescent="0.15">
      <c r="A49" s="136">
        <f>PG!A51</f>
        <v>0</v>
      </c>
      <c r="B49" s="145">
        <f t="shared" si="3"/>
        <v>0</v>
      </c>
      <c r="C49" s="142" t="s">
        <v>117</v>
      </c>
      <c r="D49" s="146"/>
      <c r="E49" s="147">
        <v>80</v>
      </c>
      <c r="F49" s="159"/>
      <c r="G49" s="153">
        <f t="shared" si="4"/>
        <v>0</v>
      </c>
      <c r="H49" s="142"/>
      <c r="I49" s="142"/>
      <c r="J49" s="142"/>
      <c r="K49" s="154">
        <f t="shared" si="5"/>
        <v>0</v>
      </c>
    </row>
    <row r="50" spans="1:11" ht="15" customHeight="1" x14ac:dyDescent="0.15">
      <c r="A50" s="136"/>
      <c r="B50" s="145"/>
      <c r="C50" s="142"/>
      <c r="D50" s="156"/>
      <c r="E50" s="147"/>
      <c r="F50" s="159"/>
      <c r="G50" s="139">
        <f>SUM(G30:G49)</f>
        <v>0</v>
      </c>
      <c r="H50" s="142"/>
      <c r="I50" s="142"/>
      <c r="J50" s="142"/>
      <c r="K50" s="143">
        <f>SUM(K30:K49)</f>
        <v>0</v>
      </c>
    </row>
    <row r="51" spans="1:11" ht="15" customHeight="1" x14ac:dyDescent="0.15">
      <c r="A51" s="136"/>
      <c r="B51" s="155"/>
      <c r="C51" s="142"/>
      <c r="D51" s="156"/>
      <c r="E51" s="147"/>
      <c r="F51" s="159"/>
      <c r="G51" s="139"/>
      <c r="H51" s="142"/>
      <c r="I51" s="142"/>
      <c r="J51" s="142"/>
      <c r="K51" s="143"/>
    </row>
    <row r="52" spans="1:11" ht="15" customHeight="1" x14ac:dyDescent="0.15">
      <c r="A52" s="136"/>
      <c r="B52" s="155"/>
      <c r="C52" s="138" t="str">
        <f>'Budget Updated'!A24</f>
        <v>Dept Name 3</v>
      </c>
      <c r="D52" s="156"/>
      <c r="E52" s="147"/>
      <c r="F52" s="140">
        <f>IFERROR(+G73/($G$27+$G$50+$G$73+$G$78+$G$85),0)</f>
        <v>0</v>
      </c>
      <c r="G52" s="139">
        <f>IFERROR('Budget Updated'!$H$18*F52,0)</f>
        <v>0</v>
      </c>
      <c r="H52" s="141">
        <f>IFERROR(G52*(100%-'Budget Updated'!$B$8),0)</f>
        <v>0</v>
      </c>
      <c r="I52" s="139"/>
      <c r="J52" s="142"/>
      <c r="K52" s="149"/>
    </row>
    <row r="53" spans="1:11" ht="15" customHeight="1" x14ac:dyDescent="0.15">
      <c r="A53" s="136">
        <f>PG!A55</f>
        <v>0</v>
      </c>
      <c r="B53" s="145">
        <f t="shared" ref="B53:B72" si="6">IFERROR(D53/$B$4,0)</f>
        <v>0</v>
      </c>
      <c r="C53" s="142" t="s">
        <v>89</v>
      </c>
      <c r="D53" s="146"/>
      <c r="E53" s="147">
        <v>315</v>
      </c>
      <c r="F53" s="159"/>
      <c r="G53" s="147">
        <f t="shared" ref="G53:G72" si="7">+D53*E53</f>
        <v>0</v>
      </c>
      <c r="H53" s="142"/>
      <c r="I53" s="142"/>
      <c r="J53" s="142"/>
      <c r="K53" s="149">
        <f t="shared" ref="K53:K72" si="8">IFERROR(G53/$G$52,0)</f>
        <v>0</v>
      </c>
    </row>
    <row r="54" spans="1:11" ht="15" customHeight="1" x14ac:dyDescent="0.15">
      <c r="A54" s="136">
        <f>PG!A56</f>
        <v>0</v>
      </c>
      <c r="B54" s="145">
        <f t="shared" si="6"/>
        <v>0</v>
      </c>
      <c r="C54" s="142" t="s">
        <v>91</v>
      </c>
      <c r="D54" s="146"/>
      <c r="E54" s="147">
        <v>310</v>
      </c>
      <c r="F54" s="159"/>
      <c r="G54" s="147">
        <f t="shared" si="7"/>
        <v>0</v>
      </c>
      <c r="H54" s="142"/>
      <c r="I54" s="142"/>
      <c r="J54" s="142"/>
      <c r="K54" s="149">
        <f t="shared" si="8"/>
        <v>0</v>
      </c>
    </row>
    <row r="55" spans="1:11" ht="15" customHeight="1" x14ac:dyDescent="0.15">
      <c r="A55" s="136">
        <f>PG!A57</f>
        <v>0</v>
      </c>
      <c r="B55" s="145">
        <f t="shared" si="6"/>
        <v>0</v>
      </c>
      <c r="C55" s="142" t="s">
        <v>92</v>
      </c>
      <c r="D55" s="146"/>
      <c r="E55" s="147">
        <v>250</v>
      </c>
      <c r="F55" s="159"/>
      <c r="G55" s="147">
        <f t="shared" si="7"/>
        <v>0</v>
      </c>
      <c r="H55" s="142"/>
      <c r="I55" s="142"/>
      <c r="J55" s="142"/>
      <c r="K55" s="149">
        <f t="shared" si="8"/>
        <v>0</v>
      </c>
    </row>
    <row r="56" spans="1:11" ht="15" customHeight="1" x14ac:dyDescent="0.15">
      <c r="A56" s="136">
        <f>PG!A58</f>
        <v>0</v>
      </c>
      <c r="B56" s="145">
        <f t="shared" si="6"/>
        <v>0</v>
      </c>
      <c r="C56" s="142" t="s">
        <v>94</v>
      </c>
      <c r="D56" s="146"/>
      <c r="E56" s="147">
        <v>175</v>
      </c>
      <c r="F56" s="159"/>
      <c r="G56" s="147">
        <f t="shared" si="7"/>
        <v>0</v>
      </c>
      <c r="H56" s="142"/>
      <c r="I56" s="142"/>
      <c r="J56" s="142"/>
      <c r="K56" s="149">
        <f t="shared" si="8"/>
        <v>0</v>
      </c>
    </row>
    <row r="57" spans="1:11" ht="15" customHeight="1" x14ac:dyDescent="0.15">
      <c r="A57" s="136">
        <f>PG!A59</f>
        <v>0</v>
      </c>
      <c r="B57" s="145">
        <f t="shared" si="6"/>
        <v>0</v>
      </c>
      <c r="C57" s="142" t="s">
        <v>96</v>
      </c>
      <c r="D57" s="146"/>
      <c r="E57" s="147">
        <v>170</v>
      </c>
      <c r="F57" s="159"/>
      <c r="G57" s="147">
        <f t="shared" si="7"/>
        <v>0</v>
      </c>
      <c r="H57" s="142"/>
      <c r="I57" s="142"/>
      <c r="J57" s="142"/>
      <c r="K57" s="149">
        <f t="shared" si="8"/>
        <v>0</v>
      </c>
    </row>
    <row r="58" spans="1:11" ht="15" customHeight="1" x14ac:dyDescent="0.15">
      <c r="A58" s="136">
        <f>PG!A60</f>
        <v>0</v>
      </c>
      <c r="B58" s="145">
        <f t="shared" si="6"/>
        <v>0</v>
      </c>
      <c r="C58" s="142" t="s">
        <v>97</v>
      </c>
      <c r="D58" s="146"/>
      <c r="E58" s="147">
        <v>150</v>
      </c>
      <c r="F58" s="159"/>
      <c r="G58" s="147">
        <f t="shared" si="7"/>
        <v>0</v>
      </c>
      <c r="H58" s="142"/>
      <c r="I58" s="142"/>
      <c r="J58" s="142"/>
      <c r="K58" s="149">
        <f t="shared" si="8"/>
        <v>0</v>
      </c>
    </row>
    <row r="59" spans="1:11" ht="15" customHeight="1" x14ac:dyDescent="0.15">
      <c r="A59" s="136">
        <f>PG!A61</f>
        <v>0</v>
      </c>
      <c r="B59" s="145">
        <f t="shared" si="6"/>
        <v>0</v>
      </c>
      <c r="C59" s="142" t="s">
        <v>99</v>
      </c>
      <c r="D59" s="146"/>
      <c r="E59" s="147">
        <v>155</v>
      </c>
      <c r="F59" s="159"/>
      <c r="G59" s="147">
        <f t="shared" si="7"/>
        <v>0</v>
      </c>
      <c r="H59" s="142"/>
      <c r="I59" s="142"/>
      <c r="J59" s="142"/>
      <c r="K59" s="149">
        <f t="shared" si="8"/>
        <v>0</v>
      </c>
    </row>
    <row r="60" spans="1:11" ht="15" customHeight="1" x14ac:dyDescent="0.15">
      <c r="A60" s="136">
        <f>PG!A62</f>
        <v>0</v>
      </c>
      <c r="B60" s="145">
        <f t="shared" si="6"/>
        <v>0</v>
      </c>
      <c r="C60" s="142" t="s">
        <v>100</v>
      </c>
      <c r="D60" s="146"/>
      <c r="E60" s="147">
        <v>140</v>
      </c>
      <c r="F60" s="159"/>
      <c r="G60" s="147">
        <f t="shared" si="7"/>
        <v>0</v>
      </c>
      <c r="H60" s="142"/>
      <c r="I60" s="142"/>
      <c r="J60" s="142"/>
      <c r="K60" s="149">
        <f t="shared" si="8"/>
        <v>0</v>
      </c>
    </row>
    <row r="61" spans="1:11" ht="15" customHeight="1" x14ac:dyDescent="0.15">
      <c r="A61" s="136">
        <f>PG!A63</f>
        <v>0</v>
      </c>
      <c r="B61" s="145">
        <f t="shared" si="6"/>
        <v>0</v>
      </c>
      <c r="C61" s="142" t="s">
        <v>102</v>
      </c>
      <c r="D61" s="146"/>
      <c r="E61" s="147">
        <v>115</v>
      </c>
      <c r="F61" s="159"/>
      <c r="G61" s="147">
        <f t="shared" si="7"/>
        <v>0</v>
      </c>
      <c r="H61" s="142"/>
      <c r="I61" s="142"/>
      <c r="J61" s="142"/>
      <c r="K61" s="149">
        <f t="shared" si="8"/>
        <v>0</v>
      </c>
    </row>
    <row r="62" spans="1:11" ht="15" customHeight="1" x14ac:dyDescent="0.15">
      <c r="A62" s="136">
        <f>PG!A64</f>
        <v>0</v>
      </c>
      <c r="B62" s="145">
        <f t="shared" si="6"/>
        <v>0</v>
      </c>
      <c r="C62" s="142" t="s">
        <v>103</v>
      </c>
      <c r="D62" s="146"/>
      <c r="E62" s="147">
        <v>65</v>
      </c>
      <c r="F62" s="159"/>
      <c r="G62" s="147">
        <f t="shared" si="7"/>
        <v>0</v>
      </c>
      <c r="H62" s="142"/>
      <c r="I62" s="142"/>
      <c r="J62" s="142"/>
      <c r="K62" s="149">
        <f t="shared" si="8"/>
        <v>0</v>
      </c>
    </row>
    <row r="63" spans="1:11" ht="15" customHeight="1" x14ac:dyDescent="0.15">
      <c r="A63" s="136">
        <f>PG!A65</f>
        <v>0</v>
      </c>
      <c r="B63" s="145">
        <f t="shared" si="6"/>
        <v>0</v>
      </c>
      <c r="C63" s="142" t="s">
        <v>104</v>
      </c>
      <c r="D63" s="146"/>
      <c r="E63" s="147">
        <v>155</v>
      </c>
      <c r="F63" s="159"/>
      <c r="G63" s="147">
        <f t="shared" si="7"/>
        <v>0</v>
      </c>
      <c r="H63" s="142"/>
      <c r="I63" s="142"/>
      <c r="J63" s="142"/>
      <c r="K63" s="149">
        <f t="shared" si="8"/>
        <v>0</v>
      </c>
    </row>
    <row r="64" spans="1:11" ht="15" customHeight="1" x14ac:dyDescent="0.15">
      <c r="A64" s="136">
        <f>PG!A66</f>
        <v>0</v>
      </c>
      <c r="B64" s="145">
        <f t="shared" si="6"/>
        <v>0</v>
      </c>
      <c r="C64" s="142" t="s">
        <v>106</v>
      </c>
      <c r="D64" s="146"/>
      <c r="E64" s="147">
        <v>145</v>
      </c>
      <c r="F64" s="159"/>
      <c r="G64" s="147">
        <f t="shared" si="7"/>
        <v>0</v>
      </c>
      <c r="H64" s="142"/>
      <c r="I64" s="142"/>
      <c r="J64" s="142"/>
      <c r="K64" s="149">
        <f t="shared" si="8"/>
        <v>0</v>
      </c>
    </row>
    <row r="65" spans="1:11" ht="15" customHeight="1" x14ac:dyDescent="0.15">
      <c r="A65" s="136">
        <f>PG!A67</f>
        <v>0</v>
      </c>
      <c r="B65" s="145">
        <f t="shared" si="6"/>
        <v>0</v>
      </c>
      <c r="C65" s="142" t="s">
        <v>107</v>
      </c>
      <c r="D65" s="146"/>
      <c r="E65" s="147">
        <v>125</v>
      </c>
      <c r="F65" s="159"/>
      <c r="G65" s="147">
        <f t="shared" si="7"/>
        <v>0</v>
      </c>
      <c r="H65" s="142"/>
      <c r="I65" s="142"/>
      <c r="J65" s="142"/>
      <c r="K65" s="149">
        <f t="shared" si="8"/>
        <v>0</v>
      </c>
    </row>
    <row r="66" spans="1:11" ht="15" customHeight="1" x14ac:dyDescent="0.15">
      <c r="A66" s="136">
        <f>PG!A68</f>
        <v>0</v>
      </c>
      <c r="B66" s="145">
        <f t="shared" si="6"/>
        <v>0</v>
      </c>
      <c r="C66" s="142" t="s">
        <v>108</v>
      </c>
      <c r="D66" s="146"/>
      <c r="E66" s="147">
        <v>110</v>
      </c>
      <c r="F66" s="159"/>
      <c r="G66" s="147">
        <f t="shared" si="7"/>
        <v>0</v>
      </c>
      <c r="H66" s="142"/>
      <c r="I66" s="142"/>
      <c r="J66" s="142"/>
      <c r="K66" s="149">
        <f t="shared" si="8"/>
        <v>0</v>
      </c>
    </row>
    <row r="67" spans="1:11" ht="15" customHeight="1" x14ac:dyDescent="0.15">
      <c r="A67" s="136">
        <f>PG!A69</f>
        <v>0</v>
      </c>
      <c r="B67" s="145">
        <f t="shared" si="6"/>
        <v>0</v>
      </c>
      <c r="C67" s="142" t="s">
        <v>110</v>
      </c>
      <c r="D67" s="146"/>
      <c r="E67" s="147">
        <v>100</v>
      </c>
      <c r="F67" s="159"/>
      <c r="G67" s="147">
        <f t="shared" si="7"/>
        <v>0</v>
      </c>
      <c r="H67" s="142"/>
      <c r="I67" s="142"/>
      <c r="J67" s="142"/>
      <c r="K67" s="149">
        <f t="shared" si="8"/>
        <v>0</v>
      </c>
    </row>
    <row r="68" spans="1:11" ht="15" customHeight="1" x14ac:dyDescent="0.15">
      <c r="A68" s="136">
        <f>PG!A70</f>
        <v>0</v>
      </c>
      <c r="B68" s="145">
        <f t="shared" si="6"/>
        <v>0</v>
      </c>
      <c r="C68" s="142" t="s">
        <v>111</v>
      </c>
      <c r="D68" s="146"/>
      <c r="E68" s="147">
        <v>50</v>
      </c>
      <c r="F68" s="159"/>
      <c r="G68" s="147">
        <f t="shared" si="7"/>
        <v>0</v>
      </c>
      <c r="H68" s="142"/>
      <c r="I68" s="142"/>
      <c r="J68" s="142"/>
      <c r="K68" s="149">
        <f t="shared" si="8"/>
        <v>0</v>
      </c>
    </row>
    <row r="69" spans="1:11" ht="15" customHeight="1" x14ac:dyDescent="0.15">
      <c r="A69" s="136">
        <f>PG!A71</f>
        <v>0</v>
      </c>
      <c r="B69" s="145">
        <f t="shared" si="6"/>
        <v>0</v>
      </c>
      <c r="C69" s="142" t="s">
        <v>45</v>
      </c>
      <c r="D69" s="146"/>
      <c r="E69" s="147">
        <v>130</v>
      </c>
      <c r="F69" s="159"/>
      <c r="G69" s="147">
        <f t="shared" si="7"/>
        <v>0</v>
      </c>
      <c r="H69" s="142"/>
      <c r="I69" s="142"/>
      <c r="J69" s="142"/>
      <c r="K69" s="149">
        <f t="shared" si="8"/>
        <v>0</v>
      </c>
    </row>
    <row r="70" spans="1:11" ht="15" customHeight="1" x14ac:dyDescent="0.15">
      <c r="A70" s="136">
        <f>PG!A72</f>
        <v>0</v>
      </c>
      <c r="B70" s="145">
        <f t="shared" si="6"/>
        <v>0</v>
      </c>
      <c r="C70" s="142" t="s">
        <v>112</v>
      </c>
      <c r="D70" s="146"/>
      <c r="E70" s="147">
        <v>150</v>
      </c>
      <c r="F70" s="159"/>
      <c r="G70" s="147">
        <f t="shared" si="7"/>
        <v>0</v>
      </c>
      <c r="H70" s="142"/>
      <c r="I70" s="142"/>
      <c r="J70" s="142"/>
      <c r="K70" s="149">
        <f t="shared" si="8"/>
        <v>0</v>
      </c>
    </row>
    <row r="71" spans="1:11" ht="15" customHeight="1" x14ac:dyDescent="0.15">
      <c r="A71" s="136">
        <f>PG!A73</f>
        <v>0</v>
      </c>
      <c r="B71" s="145">
        <f t="shared" si="6"/>
        <v>0</v>
      </c>
      <c r="C71" s="142" t="s">
        <v>113</v>
      </c>
      <c r="D71" s="146"/>
      <c r="E71" s="147">
        <v>155</v>
      </c>
      <c r="F71" s="159"/>
      <c r="G71" s="147">
        <f t="shared" si="7"/>
        <v>0</v>
      </c>
      <c r="H71" s="142"/>
      <c r="I71" s="142"/>
      <c r="J71" s="142"/>
      <c r="K71" s="149">
        <f t="shared" si="8"/>
        <v>0</v>
      </c>
    </row>
    <row r="72" spans="1:11" ht="16.5" customHeight="1" x14ac:dyDescent="0.15">
      <c r="A72" s="136">
        <f>PG!A75</f>
        <v>0</v>
      </c>
      <c r="B72" s="145">
        <f t="shared" si="6"/>
        <v>0</v>
      </c>
      <c r="C72" s="142" t="s">
        <v>117</v>
      </c>
      <c r="D72" s="146"/>
      <c r="E72" s="147">
        <v>80</v>
      </c>
      <c r="F72" s="159"/>
      <c r="G72" s="153">
        <f t="shared" si="7"/>
        <v>0</v>
      </c>
      <c r="H72" s="142"/>
      <c r="I72" s="142"/>
      <c r="J72" s="142"/>
      <c r="K72" s="154">
        <f t="shared" si="8"/>
        <v>0</v>
      </c>
    </row>
    <row r="73" spans="1:11" ht="15" customHeight="1" x14ac:dyDescent="0.15">
      <c r="A73" s="136"/>
      <c r="B73" s="145"/>
      <c r="C73" s="142"/>
      <c r="D73" s="156"/>
      <c r="E73" s="147"/>
      <c r="F73" s="159"/>
      <c r="G73" s="139">
        <f>SUM(G53:G72)</f>
        <v>0</v>
      </c>
      <c r="H73" s="142"/>
      <c r="I73" s="142"/>
      <c r="J73" s="142"/>
      <c r="K73" s="143">
        <f>SUM(K52:K72)</f>
        <v>0</v>
      </c>
    </row>
    <row r="74" spans="1:11" ht="15" customHeight="1" x14ac:dyDescent="0.15">
      <c r="A74" s="136"/>
      <c r="B74" s="145"/>
      <c r="C74" s="142"/>
      <c r="D74" s="156"/>
      <c r="E74" s="147"/>
      <c r="F74" s="159"/>
      <c r="G74" s="139"/>
      <c r="H74" s="142"/>
      <c r="I74" s="142"/>
      <c r="J74" s="142"/>
      <c r="K74" s="143"/>
    </row>
    <row r="75" spans="1:11" ht="15" customHeight="1" x14ac:dyDescent="0.15">
      <c r="A75" s="136"/>
      <c r="B75" s="145"/>
      <c r="C75" s="138" t="str">
        <f>'Budget Updated'!A25</f>
        <v>Mechanical (consultant)</v>
      </c>
      <c r="D75" s="156"/>
      <c r="E75" s="147"/>
      <c r="F75" s="140">
        <f>IFERROR(+G78/($G$27+$G$50+$G$73+$G$78+$G$85),0)</f>
        <v>0</v>
      </c>
      <c r="G75" s="139">
        <f>IFERROR('Budget Updated'!$H$18*F75,0)</f>
        <v>0</v>
      </c>
      <c r="H75" s="141">
        <f>IFERROR(G75*(100%-'Budget Updated'!$B$8),0)</f>
        <v>0</v>
      </c>
      <c r="I75" s="142"/>
      <c r="J75" s="142"/>
      <c r="K75" s="143"/>
    </row>
    <row r="76" spans="1:11" ht="15" customHeight="1" x14ac:dyDescent="0.15">
      <c r="A76" s="136">
        <f>PG!A79</f>
        <v>0</v>
      </c>
      <c r="B76" s="145">
        <f>IFERROR(D76/$B$4,0)</f>
        <v>0</v>
      </c>
      <c r="C76" s="142" t="s">
        <v>118</v>
      </c>
      <c r="D76" s="146"/>
      <c r="E76" s="147">
        <v>230</v>
      </c>
      <c r="F76" s="159"/>
      <c r="G76" s="147">
        <f>+D76*E76</f>
        <v>0</v>
      </c>
      <c r="H76" s="142"/>
      <c r="I76" s="142"/>
      <c r="J76" s="142"/>
      <c r="K76" s="149">
        <f>IFERROR(G76/$G$75,0)</f>
        <v>0</v>
      </c>
    </row>
    <row r="77" spans="1:11" ht="15" customHeight="1" x14ac:dyDescent="0.15">
      <c r="A77" s="136">
        <f>PG!A80</f>
        <v>0</v>
      </c>
      <c r="B77" s="145">
        <f>IFERROR(D77/$B$4,0)</f>
        <v>0</v>
      </c>
      <c r="C77" s="142" t="s">
        <v>119</v>
      </c>
      <c r="D77" s="146"/>
      <c r="E77" s="147">
        <v>195</v>
      </c>
      <c r="F77" s="159"/>
      <c r="G77" s="147">
        <f>+D77*E77</f>
        <v>0</v>
      </c>
      <c r="H77" s="142"/>
      <c r="I77" s="142"/>
      <c r="J77" s="142"/>
      <c r="K77" s="154">
        <f>IFERROR(G77/$G$75,0)</f>
        <v>0</v>
      </c>
    </row>
    <row r="78" spans="1:11" ht="15" customHeight="1" x14ac:dyDescent="0.15">
      <c r="A78" s="136"/>
      <c r="B78" s="145"/>
      <c r="C78" s="142"/>
      <c r="D78" s="156"/>
      <c r="E78" s="147"/>
      <c r="F78" s="159"/>
      <c r="G78" s="139">
        <f>SUM(G76:G77)</f>
        <v>0</v>
      </c>
      <c r="H78" s="142"/>
      <c r="I78" s="142"/>
      <c r="J78" s="142"/>
      <c r="K78" s="143">
        <f>SUM(K76:K77)</f>
        <v>0</v>
      </c>
    </row>
    <row r="79" spans="1:11" ht="15" customHeight="1" x14ac:dyDescent="0.15">
      <c r="A79" s="136"/>
      <c r="B79" s="145"/>
      <c r="C79" s="142"/>
      <c r="D79" s="156"/>
      <c r="E79" s="147"/>
      <c r="F79" s="159"/>
      <c r="G79" s="139"/>
      <c r="H79" s="142"/>
      <c r="I79" s="142"/>
      <c r="J79" s="142"/>
      <c r="K79" s="143"/>
    </row>
    <row r="80" spans="1:11" ht="15" customHeight="1" x14ac:dyDescent="0.15">
      <c r="A80" s="136"/>
      <c r="B80" s="145"/>
      <c r="C80" s="138" t="str">
        <f>'Budget Updated'!A26</f>
        <v>Misc</v>
      </c>
      <c r="D80" s="156"/>
      <c r="E80" s="147"/>
      <c r="F80" s="140">
        <f>IFERROR(+G85/($G$27+$G$50+$G$73+$G$78+$G$85),0)</f>
        <v>0</v>
      </c>
      <c r="G80" s="139">
        <f>IFERROR('Budget Updated'!$H$18*F80,0)</f>
        <v>0</v>
      </c>
      <c r="H80" s="141">
        <f>IFERROR(G80*(100%-'Budget Updated'!$B$8),0)</f>
        <v>0</v>
      </c>
      <c r="I80" s="139"/>
      <c r="J80" s="142"/>
      <c r="K80" s="143"/>
    </row>
    <row r="81" spans="1:11" ht="15" customHeight="1" x14ac:dyDescent="0.15">
      <c r="A81" s="136"/>
      <c r="B81" s="145">
        <f>IFERROR(D81/$B$4,0)</f>
        <v>0</v>
      </c>
      <c r="C81" s="142"/>
      <c r="D81" s="146"/>
      <c r="E81" s="147">
        <f>PG!E84</f>
        <v>0</v>
      </c>
      <c r="F81" s="159"/>
      <c r="G81" s="147">
        <f>+D81*E81</f>
        <v>0</v>
      </c>
      <c r="H81" s="142"/>
      <c r="I81" s="142"/>
      <c r="J81" s="142"/>
      <c r="K81" s="149">
        <f>IFERROR(G81/$G$80,0)</f>
        <v>0</v>
      </c>
    </row>
    <row r="82" spans="1:11" ht="15" customHeight="1" x14ac:dyDescent="0.15">
      <c r="A82" s="136"/>
      <c r="B82" s="145">
        <f>IFERROR(D82/$B$4,0)</f>
        <v>0</v>
      </c>
      <c r="C82" s="142"/>
      <c r="D82" s="146"/>
      <c r="E82" s="147">
        <f>PG!E85</f>
        <v>0</v>
      </c>
      <c r="F82" s="159"/>
      <c r="G82" s="147">
        <f>+D82*E82</f>
        <v>0</v>
      </c>
      <c r="H82" s="142"/>
      <c r="I82" s="142"/>
      <c r="J82" s="142"/>
      <c r="K82" s="149">
        <f>IFERROR(G82/$G$80,0)</f>
        <v>0</v>
      </c>
    </row>
    <row r="83" spans="1:11" ht="15" customHeight="1" x14ac:dyDescent="0.15">
      <c r="A83" s="136"/>
      <c r="B83" s="145">
        <f>IFERROR(D83/$B$4,0)</f>
        <v>0</v>
      </c>
      <c r="C83" s="142"/>
      <c r="D83" s="146"/>
      <c r="E83" s="147">
        <f>PG!E86</f>
        <v>0</v>
      </c>
      <c r="F83" s="159"/>
      <c r="G83" s="147">
        <f>+D83*E83</f>
        <v>0</v>
      </c>
      <c r="H83" s="142"/>
      <c r="I83" s="142"/>
      <c r="J83" s="142"/>
      <c r="K83" s="149">
        <f>IFERROR(G83/$G$80,0)</f>
        <v>0</v>
      </c>
    </row>
    <row r="84" spans="1:11" ht="16.5" customHeight="1" x14ac:dyDescent="0.15">
      <c r="A84" s="136"/>
      <c r="B84" s="145">
        <f>IFERROR(D84/$B$4,0)</f>
        <v>0</v>
      </c>
      <c r="C84" s="142"/>
      <c r="D84" s="146"/>
      <c r="E84" s="147">
        <f>PG!E87</f>
        <v>0</v>
      </c>
      <c r="F84" s="159"/>
      <c r="G84" s="153">
        <f>+D84*E84</f>
        <v>0</v>
      </c>
      <c r="H84" s="142"/>
      <c r="I84" s="142"/>
      <c r="J84" s="142"/>
      <c r="K84" s="154">
        <f>IFERROR(G84/$G$80,0)</f>
        <v>0</v>
      </c>
    </row>
    <row r="85" spans="1:11" ht="15" customHeight="1" x14ac:dyDescent="0.15">
      <c r="A85" s="136"/>
      <c r="B85" s="157"/>
      <c r="C85" s="142"/>
      <c r="D85" s="156"/>
      <c r="E85" s="147"/>
      <c r="F85" s="159"/>
      <c r="G85" s="139">
        <f>SUM(G81:G84)</f>
        <v>0</v>
      </c>
      <c r="H85" s="142"/>
      <c r="I85" s="142"/>
      <c r="J85" s="142"/>
      <c r="K85" s="143">
        <f>SUM(K81:K84)</f>
        <v>0</v>
      </c>
    </row>
    <row r="86" spans="1:11" ht="15.75" customHeight="1" x14ac:dyDescent="0.15">
      <c r="A86" s="136"/>
      <c r="B86" s="157"/>
      <c r="C86" s="142"/>
      <c r="D86" s="156"/>
      <c r="E86" s="147"/>
      <c r="F86" s="159"/>
      <c r="G86" s="139"/>
      <c r="H86" s="142"/>
      <c r="I86" s="142"/>
      <c r="J86" s="142"/>
      <c r="K86" s="143"/>
    </row>
    <row r="87" spans="1:11" ht="15.75" customHeight="1" x14ac:dyDescent="0.15">
      <c r="A87" s="160"/>
      <c r="B87" s="161"/>
      <c r="C87" s="161"/>
      <c r="D87" s="162">
        <f>SUM(D7:D85)</f>
        <v>0</v>
      </c>
      <c r="E87" s="163"/>
      <c r="F87" s="164">
        <f>IFERROR(F80+F75+F52+F6+F29,0)</f>
        <v>0</v>
      </c>
      <c r="G87" s="165">
        <f>IFERROR(-(-G6-G52-G75-G80-G29),0)</f>
        <v>0</v>
      </c>
      <c r="H87" s="163"/>
      <c r="I87" s="161"/>
      <c r="J87" s="161"/>
      <c r="K87" s="166">
        <f>IFERROR(SUM(G27,G50,G73,G78,G85)/SUM(G6,G29,G52,G75,G80),0)</f>
        <v>0</v>
      </c>
    </row>
    <row r="88" spans="1:11" ht="15.75" customHeight="1" x14ac:dyDescent="0.15">
      <c r="G88" s="167">
        <f>IFERROR(+G87-'Budget Updated'!H18,0)</f>
        <v>0</v>
      </c>
    </row>
    <row r="89" spans="1:11" ht="15.75" customHeight="1" x14ac:dyDescent="0.15">
      <c r="A89" s="160"/>
      <c r="B89" s="161"/>
      <c r="C89" s="161"/>
      <c r="D89" s="168"/>
      <c r="E89" s="163"/>
      <c r="F89" s="169" t="s">
        <v>120</v>
      </c>
      <c r="G89" s="165">
        <f>SUM(G85+G78+G73+G50+G27)</f>
        <v>0</v>
      </c>
      <c r="H89" s="170">
        <f>IFERROR(SUM(H80+H75+H52+H29+H6),0)</f>
        <v>0</v>
      </c>
      <c r="I89" s="161"/>
      <c r="J89" s="161"/>
      <c r="K89" s="166"/>
    </row>
    <row r="90" spans="1:11" ht="14.25" customHeight="1" x14ac:dyDescent="0.15">
      <c r="D90" s="172"/>
    </row>
    <row r="91" spans="1:11" ht="14.25" customHeight="1" x14ac:dyDescent="0.15">
      <c r="D91" s="172"/>
    </row>
  </sheetData>
  <mergeCells count="1">
    <mergeCell ref="A3:K3"/>
  </mergeCells>
  <pageMargins left="0.7" right="0.7" top="0.75" bottom="0.75" header="0.511811023622047" footer="0.511811023622047"/>
  <pageSetup fitToHeight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Budget Updated</vt:lpstr>
      <vt:lpstr>PG</vt:lpstr>
      <vt:lpstr>SD</vt:lpstr>
      <vt:lpstr>DD</vt:lpstr>
      <vt:lpstr>CD</vt:lpstr>
      <vt:lpstr>BN</vt:lpstr>
      <vt:lpstr>CA</vt:lpstr>
      <vt:lpstr>Warranty</vt:lpstr>
      <vt:lpstr>BN!Print_Area</vt:lpstr>
      <vt:lpstr>'Budget Updated'!Print_Area</vt:lpstr>
      <vt:lpstr>CA!Print_Area</vt:lpstr>
      <vt:lpstr>CD!Print_Area</vt:lpstr>
      <vt:lpstr>DD!Print_Area</vt:lpstr>
      <vt:lpstr>PG!Print_Area</vt:lpstr>
      <vt:lpstr>SD!Print_Area</vt:lpstr>
      <vt:lpstr>Warranty!Print_Area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Jimmy Hebert</dc:creator>
  <dc:description/>
  <cp:lastModifiedBy>Justin  Smith</cp:lastModifiedBy>
  <cp:revision>0</cp:revision>
  <cp:lastPrinted>2024-12-05T17:04:45Z</cp:lastPrinted>
  <dcterms:created xsi:type="dcterms:W3CDTF">2016-11-28T17:25:40Z</dcterms:created>
  <dcterms:modified xsi:type="dcterms:W3CDTF">2026-07-13T19:14:53Z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0x010100EAFCE2F2E5582C4D821713B2182F57D1</vt:lpwstr>
  </property>
</Properties>
</file>